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285" windowHeight="4665" tabRatio="365" activeTab="0"/>
  </bookViews>
  <sheets>
    <sheet name="fiche copil" sheetId="1" r:id="rId1"/>
    <sheet name="Feuil2" sheetId="2" state="hidden" r:id="rId2"/>
    <sheet name="Feuil3" sheetId="3" state="hidden" r:id="rId3"/>
    <sheet name="Feuil4" sheetId="4" state="hidden" r:id="rId4"/>
  </sheets>
  <definedNames>
    <definedName name="ACAN">'fiche copil'!$AD$356</definedName>
    <definedName name="achats">'fiche copil'!#REF!</definedName>
    <definedName name="actifbrut">'fiche copil'!#REF!</definedName>
    <definedName name="actifnet">'fiche copil'!#REF!</definedName>
    <definedName name="actprinc">'fiche copil'!$N$47</definedName>
    <definedName name="afax">'fiche copil'!$AW$17</definedName>
    <definedName name="anref">'fiche copil'!$BA$7</definedName>
    <definedName name="appmarkfa">'fiche copil'!$AO$207</definedName>
    <definedName name="appmarkfo">'fiche copil'!$BA$207</definedName>
    <definedName name="appmarkim">'fiche copil'!$AC$207</definedName>
    <definedName name="appmarkli">'fiche copil'!$AI$207</definedName>
    <definedName name="appmarkmo">'fiche copil'!$AU$207</definedName>
    <definedName name="appmarktr">'fiche copil'!$W$207</definedName>
    <definedName name="asiege">'fiche copil'!$O$16</definedName>
    <definedName name="ausine">'fiche copil'!$O$19</definedName>
    <definedName name="AVI">'fiche copil'!#REF!</definedName>
    <definedName name="besoiamp1">'fiche copil'!$AO$257</definedName>
    <definedName name="besoiamp10">'fiche copil'!$AO$266</definedName>
    <definedName name="besoiamp2">'fiche copil'!$AO$258</definedName>
    <definedName name="besoiamp3">'fiche copil'!$AO$259</definedName>
    <definedName name="besoiamp4">'fiche copil'!$AO$260</definedName>
    <definedName name="besoiamp5">'fiche copil'!$AO$261</definedName>
    <definedName name="besoiamp6">'fiche copil'!$AO$262</definedName>
    <definedName name="besoiamp7">'fiche copil'!$AO$263</definedName>
    <definedName name="besoiamp8">'fiche copil'!$AO$264</definedName>
    <definedName name="besoiamp9">'fiche copil'!$AO$265</definedName>
    <definedName name="besoievo1">'fiche copil'!$AX$257</definedName>
    <definedName name="besoievo10">'fiche copil'!$AX$266</definedName>
    <definedName name="besoievo2">'fiche copil'!$AX$258</definedName>
    <definedName name="besoievo3">'fiche copil'!$AX$259</definedName>
    <definedName name="besoievo4">'fiche copil'!$AX$260</definedName>
    <definedName name="besoievo5">'fiche copil'!$AX$261</definedName>
    <definedName name="besoievo6">'fiche copil'!$AX$262</definedName>
    <definedName name="besoievo7">'fiche copil'!$AX$263</definedName>
    <definedName name="besoievo8">'fiche copil'!$AX$264</definedName>
    <definedName name="besoievo9">'fiche copil'!$AX$265</definedName>
    <definedName name="besoin1">'fiche copil'!$D$257</definedName>
    <definedName name="besoin10">'fiche copil'!$D$266</definedName>
    <definedName name="besoin2">'fiche copil'!$D$258</definedName>
    <definedName name="besoin3">'fiche copil'!#REF!</definedName>
    <definedName name="besoin4">'fiche copil'!$D$260</definedName>
    <definedName name="besoin5">'fiche copil'!#REF!</definedName>
    <definedName name="besoin6">'fiche copil'!#REF!</definedName>
    <definedName name="besoin7">'fiche copil'!$D$263</definedName>
    <definedName name="besoin8">'fiche copil'!$D$264</definedName>
    <definedName name="besoin9">'fiche copil'!$D$265</definedName>
    <definedName name="besoispec1">'fiche copil'!$AF$257</definedName>
    <definedName name="besoispec10">'fiche copil'!$AF$266</definedName>
    <definedName name="besoispec2">'fiche copil'!$AF$258</definedName>
    <definedName name="besoispec3">'fiche copil'!$AF$259</definedName>
    <definedName name="besoispec4">'fiche copil'!$AF$260</definedName>
    <definedName name="besoispec5">'fiche copil'!$AF$261</definedName>
    <definedName name="besoispec6">'fiche copil'!$AF$262</definedName>
    <definedName name="besoispec7">'fiche copil'!$AF$263</definedName>
    <definedName name="besoispec8">'fiche copil'!$AF$264</definedName>
    <definedName name="besoispec9">'fiche copil'!$AF$265</definedName>
    <definedName name="C_DCT">'fiche copil'!$AH$346</definedName>
    <definedName name="cadadm">'fiche copil'!#REF!</definedName>
    <definedName name="cadsup">'fiche copil'!#REF!</definedName>
    <definedName name="cadtech">'fiche copil'!#REF!</definedName>
    <definedName name="CAHTAX">'fiche copil'!$I$81</definedName>
    <definedName name="cap_perm">'fiche copil'!#REF!</definedName>
    <definedName name="capital">'fiche copil'!$I$30</definedName>
    <definedName name="capremb1">'fiche copil'!$AI$186</definedName>
    <definedName name="capremb2">'fiche copil'!$AQ$186</definedName>
    <definedName name="capremb3">'fiche copil'!$AY$186</definedName>
    <definedName name="CD">'fiche copil'!$P$7</definedName>
    <definedName name="conseau">'fiche copil'!$AA$105</definedName>
    <definedName name="consenerg">'fiche copil'!$AA$106</definedName>
    <definedName name="coutot">'fiche copil'!$AD$162</definedName>
    <definedName name="credisml1">'fiche copil'!$D$367</definedName>
    <definedName name="credisml2">'fiche copil'!$D$368</definedName>
    <definedName name="credisml3">'fiche copil'!#REF!</definedName>
    <definedName name="credispe1">'fiche copil'!$D$362</definedName>
    <definedName name="credispe2">'fiche copil'!$D$363</definedName>
    <definedName name="credispe3">'fiche copil'!$D$364</definedName>
    <definedName name="croisefftot1">'fiche copil'!$AI$194</definedName>
    <definedName name="croisefftot2">'fiche copil'!$AQ$194</definedName>
    <definedName name="croisefftot3">'fiche copil'!$AY$194</definedName>
    <definedName name="croisvalaj1">'fiche copil'!$AI$192</definedName>
    <definedName name="croisvalaj2">'fiche copil'!$AQ$192</definedName>
    <definedName name="croisvalaj3">'fiche copil'!$AY$192</definedName>
    <definedName name="cvalimmo1">'fiche copil'!$AI$184</definedName>
    <definedName name="cvalimmo2">'fiche copil'!$AQ$184</definedName>
    <definedName name="cvalimmo3">'fiche copil'!$AY$184</definedName>
    <definedName name="datpro">'fiche copil'!$S$24</definedName>
    <definedName name="diagbon">'fiche copil'!$AU$174</definedName>
    <definedName name="diagcouetr">'fiche copil'!$AD$161</definedName>
    <definedName name="diagcoutun">'fiche copil'!$AD$160</definedName>
    <definedName name="diagins">'fiche copil'!$AE$174</definedName>
    <definedName name="diagmoy">'fiche copil'!$AM$174</definedName>
    <definedName name="diagtemetr">'fiche copil'!$S$161</definedName>
    <definedName name="diagtemtun">'fiche copil'!$S$160</definedName>
    <definedName name="echcrml1">'fiche copil'!$AU$367</definedName>
    <definedName name="echcrml2">'fiche copil'!$AU$368</definedName>
    <definedName name="echcrml3">'fiche copil'!#REF!</definedName>
    <definedName name="echcrspe1">'fiche copil'!$AU$362</definedName>
    <definedName name="echcrspe2">'fiche copil'!$AU$363</definedName>
    <definedName name="echcrspe3">'fiche copil'!$AU$364</definedName>
    <definedName name="echeanc1">'fiche copil'!$AX$377</definedName>
    <definedName name="echeanc2">'fiche copil'!$AX$378</definedName>
    <definedName name="echeanc3">'fiche copil'!$AX$379</definedName>
    <definedName name="echeanc4">'fiche copil'!$AX$380</definedName>
    <definedName name="echeanc5">'fiche copil'!$AX$381</definedName>
    <definedName name="echeanc6">'fiche copil'!$AX$385</definedName>
    <definedName name="echFP">'fiche copil'!$AU$354</definedName>
    <definedName name="echsicar">'fiche copil'!#REF!</definedName>
    <definedName name="effectif">'fiche copil'!#REF!</definedName>
    <definedName name="etat1">'fiche copil'!$AF$377</definedName>
    <definedName name="etat2">'fiche copil'!$AF$378</definedName>
    <definedName name="etat3">'fiche copil'!$AF$379</definedName>
    <definedName name="etat4">'fiche copil'!$AF$380</definedName>
    <definedName name="etat5">'fiche copil'!$AF$381</definedName>
    <definedName name="etat6">'fiche copil'!$AF$385</definedName>
    <definedName name="evobon">'fiche copil'!$AU$175</definedName>
    <definedName name="evoins">'fiche copil'!$AE$175</definedName>
    <definedName name="evomoy">'fiche copil'!$AM$175</definedName>
    <definedName name="exp_ca">'fiche copil'!$AT$81</definedName>
    <definedName name="explidiag1">'fiche copil'!$D$215</definedName>
    <definedName name="explidiag10">'fiche copil'!$D$224</definedName>
    <definedName name="explidiag2">'fiche copil'!$D$219</definedName>
    <definedName name="explidiag3">'fiche copil'!$D$217</definedName>
    <definedName name="explidiag4">'fiche copil'!$D$218</definedName>
    <definedName name="explidiag5">'fiche copil'!#REF!</definedName>
    <definedName name="explidiag6">'fiche copil'!#REF!</definedName>
    <definedName name="explidiag7">'fiche copil'!$D$221</definedName>
    <definedName name="explidiag8">'fiche copil'!$D$222</definedName>
    <definedName name="explidiag9">'fiche copil'!$D$223</definedName>
    <definedName name="faibamp1">'fiche copil'!$AO$245</definedName>
    <definedName name="faibamp10">'fiche copil'!$AO$254</definedName>
    <definedName name="faibamp2">'fiche copil'!$AO$246</definedName>
    <definedName name="faibamp3">'fiche copil'!$AO$247</definedName>
    <definedName name="faibamp4">'fiche copil'!$AO$248</definedName>
    <definedName name="faibamp5">'fiche copil'!$AO$249</definedName>
    <definedName name="faibamp6">'fiche copil'!$AO$250</definedName>
    <definedName name="faibamp7">'fiche copil'!$AO$251</definedName>
    <definedName name="faibamp8">'fiche copil'!$AO$252</definedName>
    <definedName name="faibamp9">'fiche copil'!$AO$253</definedName>
    <definedName name="faibevo1">'fiche copil'!$AX$245</definedName>
    <definedName name="faibevo10">'fiche copil'!$AX$254</definedName>
    <definedName name="faibevo2">'fiche copil'!$AX$246</definedName>
    <definedName name="faibevo3">'fiche copil'!$AX$247</definedName>
    <definedName name="faibevo4">'fiche copil'!$AX$248</definedName>
    <definedName name="faibevo5">'fiche copil'!$AX$249</definedName>
    <definedName name="faibevo6">'fiche copil'!$AX$250</definedName>
    <definedName name="faibevo7">'fiche copil'!$AX$251</definedName>
    <definedName name="faibevo8">'fiche copil'!$AX$252</definedName>
    <definedName name="faibevo9">'fiche copil'!$AX$253</definedName>
    <definedName name="faibl1">'fiche copil'!$D$254</definedName>
    <definedName name="faibl10">'fiche copil'!#REF!</definedName>
    <definedName name="faibl2">'fiche copil'!#REF!</definedName>
    <definedName name="faibl3">'fiche copil'!#REF!</definedName>
    <definedName name="faibl4">'fiche copil'!#REF!</definedName>
    <definedName name="faibl5">'fiche copil'!#REF!</definedName>
    <definedName name="faibl6">'fiche copil'!#REF!</definedName>
    <definedName name="faibl7">'fiche copil'!#REF!</definedName>
    <definedName name="faibl8">'fiche copil'!#REF!</definedName>
    <definedName name="faibl9">'fiche copil'!#REF!</definedName>
    <definedName name="faibspec1">'fiche copil'!$AF$251</definedName>
    <definedName name="faibspec10">'fiche copil'!$AF$254</definedName>
    <definedName name="faibspec2">'fiche copil'!$AF$246</definedName>
    <definedName name="faibspec3">'fiche copil'!$AF$249</definedName>
    <definedName name="faibspec4">'fiche copil'!$AF$247</definedName>
    <definedName name="faibspec5">'fiche copil'!#REF!</definedName>
    <definedName name="faibspec6">'fiche copil'!#REF!</definedName>
    <definedName name="faibspec7">'fiche copil'!#REF!</definedName>
    <definedName name="faibspec8">'fiche copil'!$AF$252</definedName>
    <definedName name="faibspec9">'fiche copil'!$AF$253</definedName>
    <definedName name="financfa">'fiche copil'!$AO$205</definedName>
    <definedName name="financfo">'fiche copil'!$BA$205</definedName>
    <definedName name="financim">'fiche copil'!$AC$205</definedName>
    <definedName name="financli">'fiche copil'!$AI$205</definedName>
    <definedName name="financmo">'fiche copil'!$AU$205</definedName>
    <definedName name="financtr">'fiche copil'!$W$205</definedName>
    <definedName name="fonprop">'fiche copil'!$AD$354</definedName>
    <definedName name="forc1">'fiche copil'!#REF!</definedName>
    <definedName name="forc10">'fiche copil'!#REF!</definedName>
    <definedName name="forc2">'fiche copil'!#REF!</definedName>
    <definedName name="forc3">'fiche copil'!$D$238</definedName>
    <definedName name="forc4">'fiche copil'!$D$239</definedName>
    <definedName name="forc5">'fiche copil'!$D$240</definedName>
    <definedName name="forc6">'fiche copil'!$D$243</definedName>
    <definedName name="forc7">'fiche copil'!#REF!</definedName>
    <definedName name="forc8">'fiche copil'!$D$241</definedName>
    <definedName name="forc9">'fiche copil'!#REF!</definedName>
    <definedName name="forcamp1">'fiche copil'!$AO$234</definedName>
    <definedName name="forcamp10">'fiche copil'!$AO$243</definedName>
    <definedName name="forcamp2">'fiche copil'!$AO$235</definedName>
    <definedName name="forcamp3">'fiche copil'!$AO$236</definedName>
    <definedName name="forcamp4">'fiche copil'!$AO$237</definedName>
    <definedName name="forcamp5">'fiche copil'!$AO$238</definedName>
    <definedName name="forcamp6">'fiche copil'!$AO$239</definedName>
    <definedName name="forcamp7">'fiche copil'!$AO$240</definedName>
    <definedName name="forcamp8">'fiche copil'!$AO$241</definedName>
    <definedName name="forcamp9">'fiche copil'!$AO$242</definedName>
    <definedName name="forcevo1">'fiche copil'!$AX$234</definedName>
    <definedName name="forcevo10">'fiche copil'!$AX$243</definedName>
    <definedName name="forcevo2">'fiche copil'!$AX$235</definedName>
    <definedName name="forcevo3">'fiche copil'!$AX$236</definedName>
    <definedName name="forcevo4">'fiche copil'!$AX$237</definedName>
    <definedName name="forcevo5">'fiche copil'!$AX$238</definedName>
    <definedName name="forcevo6">'fiche copil'!$AX$239</definedName>
    <definedName name="forcevo7">'fiche copil'!$AX$240</definedName>
    <definedName name="forcevo8">'fiche copil'!$AX$241</definedName>
    <definedName name="forcevo9">'fiche copil'!$AX$242</definedName>
    <definedName name="forcspec1">'fiche copil'!$AF$234</definedName>
    <definedName name="forcspec10">'fiche copil'!$AF$243</definedName>
    <definedName name="forcspec2">'fiche copil'!$AF$235</definedName>
    <definedName name="forcspec3">'fiche copil'!$AF$236</definedName>
    <definedName name="forcspec4">'fiche copil'!$AF$237</definedName>
    <definedName name="forcspec5">'fiche copil'!$AF$238</definedName>
    <definedName name="forcspec6">'fiche copil'!$AF$239</definedName>
    <definedName name="forcspec7">'fiche copil'!$AF$240</definedName>
    <definedName name="forcspec8">'fiche copil'!$AF$241</definedName>
    <definedName name="forcspec9">'fiche copil'!$AF$242</definedName>
    <definedName name="fraifina1">'fiche copil'!$AI$190</definedName>
    <definedName name="fraifina2">'fiche copil'!$AQ$190</definedName>
    <definedName name="fraifina3">'fiche copil'!$AY$190</definedName>
    <definedName name="immachev1">'fiche copil'!$AY$325</definedName>
    <definedName name="immachev10">'fiche copil'!$AY$332</definedName>
    <definedName name="immachev11">'fiche copil'!$AY$333</definedName>
    <definedName name="immachev12">'fiche copil'!$AY$334</definedName>
    <definedName name="immachev13">'fiche copil'!$AY$335</definedName>
    <definedName name="immachev2">'fiche copil'!$AY$326</definedName>
    <definedName name="immachev3">'fiche copil'!$AY$327</definedName>
    <definedName name="immachev4">'fiche copil'!#REF!</definedName>
    <definedName name="immachev5">'fiche copil'!$AY$328</definedName>
    <definedName name="immachev6">'fiche copil'!$AY$329</definedName>
    <definedName name="immachev7">'fiche copil'!$AY$330</definedName>
    <definedName name="immachev8">'fiche copil'!#REF!</definedName>
    <definedName name="immachev9">'fiche copil'!$AY$331</definedName>
    <definedName name="immcou1">'fiche copil'!$AH$325</definedName>
    <definedName name="immcou10">'fiche copil'!$AH$332</definedName>
    <definedName name="immcou11">'fiche copil'!$AH$333</definedName>
    <definedName name="immcou12">'fiche copil'!$AH$334</definedName>
    <definedName name="immcou13">'fiche copil'!$AH$335</definedName>
    <definedName name="immcou2">'fiche copil'!$AH$327</definedName>
    <definedName name="immcou3">'fiche copil'!#REF!</definedName>
    <definedName name="immcou4">'fiche copil'!#REF!</definedName>
    <definedName name="immcou5">'fiche copil'!$AH$328</definedName>
    <definedName name="immcou6">'fiche copil'!$AH$329</definedName>
    <definedName name="immcou7">'fiche copil'!$AH$330</definedName>
    <definedName name="immcou8">'fiche copil'!#REF!</definedName>
    <definedName name="immcou9">'fiche copil'!$AH$331</definedName>
    <definedName name="immreal1">'fiche copil'!$AQ$325</definedName>
    <definedName name="immreal10">'fiche copil'!$AQ$332</definedName>
    <definedName name="immreal11">'fiche copil'!$AQ$333</definedName>
    <definedName name="immreal12">'fiche copil'!$AQ$334</definedName>
    <definedName name="immreal13">'fiche copil'!$AQ$335</definedName>
    <definedName name="immreal2">'fiche copil'!$AQ$326</definedName>
    <definedName name="immreal3">'fiche copil'!$AQ$327</definedName>
    <definedName name="immreal4">'fiche copil'!#REF!</definedName>
    <definedName name="immreal5">'fiche copil'!$AQ$328</definedName>
    <definedName name="immreal6">'fiche copil'!$AQ$329</definedName>
    <definedName name="immreal7">'fiche copil'!$AQ$330</definedName>
    <definedName name="immreal8">'fiche copil'!#REF!</definedName>
    <definedName name="immreal9">'fiche copil'!$AQ$331</definedName>
    <definedName name="imp_acha">'fiche copil'!#REF!</definedName>
    <definedName name="IN_IMM_EL" localSheetId="1">'Feuil2'!$T$41</definedName>
    <definedName name="IN_M_EL">'Feuil2'!$T$40</definedName>
    <definedName name="invesimm1">'fiche copil'!$D$325</definedName>
    <definedName name="invesimm10">'fiche copil'!$D$332</definedName>
    <definedName name="invesimm11">'fiche copil'!$D$333</definedName>
    <definedName name="invesimm12">'fiche copil'!$D$334</definedName>
    <definedName name="invesimm13">'fiche copil'!$D$335</definedName>
    <definedName name="invesimm2">'fiche copil'!#REF!</definedName>
    <definedName name="invesimm3">'fiche copil'!#REF!</definedName>
    <definedName name="invesimm4">'fiche copil'!#REF!</definedName>
    <definedName name="invesimm5">'fiche copil'!$D$328</definedName>
    <definedName name="invesimm6">'fiche copil'!$D$329</definedName>
    <definedName name="invesimm7">'fiche copil'!$D$330</definedName>
    <definedName name="invesimm8">'fiche copil'!#REF!</definedName>
    <definedName name="invesimm9">'fiche copil'!$D$331</definedName>
    <definedName name="invesmat1">'fiche copil'!$D$313</definedName>
    <definedName name="invesmat10">'fiche copil'!$D$321</definedName>
    <definedName name="invesmat2">'fiche copil'!$D$314</definedName>
    <definedName name="invesmat3">'fiche copil'!$D$315</definedName>
    <definedName name="invesmat4">'fiche copil'!#REF!</definedName>
    <definedName name="invesmat5">'fiche copil'!$D$327</definedName>
    <definedName name="invesmat6">'fiche copil'!$D$317</definedName>
    <definedName name="invesmat7">'fiche copil'!$D$326</definedName>
    <definedName name="invesmat8">'fiche copil'!$D$319</definedName>
    <definedName name="invesmat9">'fiche copil'!$D$320</definedName>
    <definedName name="investotimm">'fiche copil'!$AH$337</definedName>
    <definedName name="investotm">'fiche copil'!$AH$323</definedName>
    <definedName name="matachev1">'fiche copil'!$AY$313</definedName>
    <definedName name="matachev10">'fiche copil'!$AY$321</definedName>
    <definedName name="matachev2">'fiche copil'!$AY$314</definedName>
    <definedName name="matachev3">'fiche copil'!$AY$315</definedName>
    <definedName name="matachev4">'fiche copil'!#REF!</definedName>
    <definedName name="matachev5">'fiche copil'!$AY$316</definedName>
    <definedName name="matachev6">'fiche copil'!$AY$317</definedName>
    <definedName name="matachev7">'fiche copil'!$AY$318</definedName>
    <definedName name="matachev8">'fiche copil'!$AY$319</definedName>
    <definedName name="matachev9">'fiche copil'!$AY$320</definedName>
    <definedName name="matcou1">'fiche copil'!$AH$313</definedName>
    <definedName name="matcou10">'fiche copil'!$AH$321</definedName>
    <definedName name="matcou2">'fiche copil'!$AH$314</definedName>
    <definedName name="matcou3">'fiche copil'!$AH$315</definedName>
    <definedName name="matcou4">'fiche copil'!#REF!</definedName>
    <definedName name="matcou5">'fiche copil'!$AH$316</definedName>
    <definedName name="matcou6">'fiche copil'!$AH$317</definedName>
    <definedName name="matcou7">'fiche copil'!$AH$318</definedName>
    <definedName name="matcou8">'fiche copil'!$AH$319</definedName>
    <definedName name="matcou9">'fiche copil'!$AH$320</definedName>
    <definedName name="matfisc">'fiche copil'!$AV$8</definedName>
    <definedName name="matreal1">'fiche copil'!$AQ$313</definedName>
    <definedName name="matreal10">'fiche copil'!$AQ$321</definedName>
    <definedName name="matreal2">'fiche copil'!$AQ$314</definedName>
    <definedName name="matreal3">'fiche copil'!$AQ$315</definedName>
    <definedName name="matreal4">'fiche copil'!#REF!</definedName>
    <definedName name="matreal5">'fiche copil'!$AQ$316</definedName>
    <definedName name="matreal6">'fiche copil'!$AQ$317</definedName>
    <definedName name="matreal7">'fiche copil'!$AQ$318</definedName>
    <definedName name="matreal8">'fiche copil'!$AQ$319</definedName>
    <definedName name="matreal9">'fiche copil'!$AQ$320</definedName>
    <definedName name="montcrml1">'fiche copil'!$AD$367</definedName>
    <definedName name="montcrml2">'fiche copil'!$AD$368</definedName>
    <definedName name="montcrml3">'fiche copil'!#REF!</definedName>
    <definedName name="montcrspe1">'fiche copil'!$AD$362</definedName>
    <definedName name="montcrspe2">'fiche copil'!$AD$363</definedName>
    <definedName name="montcrspe3">'fiche copil'!$AD$364</definedName>
    <definedName name="montot">'fiche copil'!$AD$370</definedName>
    <definedName name="nbmn">'fiche copil'!$AY$3</definedName>
    <definedName name="nbrvisit">'fiche copil'!$AD$163</definedName>
    <definedName name="NEPMN">'fiche copil'!$AD$360</definedName>
    <definedName name="NER">'fiche copil'!$AH$345</definedName>
    <definedName name="nivbon">'fiche copil'!$AU$176</definedName>
    <definedName name="nivins">'fiche copil'!$AE$176</definedName>
    <definedName name="nivmoy">'fiche copil'!$AM$176</definedName>
    <definedName name="nonexport">'fiche copil'!$AK$23</definedName>
    <definedName name="nonresid">'fiche copil'!$U$31</definedName>
    <definedName name="nsh1">'fiche copil'!$AD$53</definedName>
    <definedName name="nsh2">'fiche copil'!$AD$54</definedName>
    <definedName name="nsh3">'fiche copil'!#REF!</definedName>
    <definedName name="nsh4">'fiche copil'!#REF!</definedName>
    <definedName name="organifa">'fiche copil'!$AO$206</definedName>
    <definedName name="organifo">'fiche copil'!$BA$206</definedName>
    <definedName name="organiim">'fiche copil'!$AC$206</definedName>
    <definedName name="organili">'fiche copil'!$AI$206</definedName>
    <definedName name="organimo">'fiche copil'!$AU$206</definedName>
    <definedName name="organitr">'fiche copil'!$W$206</definedName>
    <definedName name="ouiexport">'fiche copil'!$V$23</definedName>
    <definedName name="ouiresid">'fiche copil'!$M$31</definedName>
    <definedName name="pag1">'fiche copil'!$A$1:$BE$106</definedName>
    <definedName name="pag2">'fiche copil'!$A$166:$BF$212</definedName>
    <definedName name="pag3">'fiche copil'!$A$213:$BF$267</definedName>
    <definedName name="pag4">'fiche copil'!$A$268:$BF$348</definedName>
    <definedName name="pag5">'fiche copil'!$A$349:$BF$372</definedName>
    <definedName name="partca1">'fiche copil'!$AZ$53</definedName>
    <definedName name="partca2">'fiche copil'!$AZ$54</definedName>
    <definedName name="partca3">'fiche copil'!#REF!</definedName>
    <definedName name="partca4">'fiche copil'!$AZ$55</definedName>
    <definedName name="partetra">'fiche copil'!$AD$30</definedName>
    <definedName name="pmnachev">'fiche copil'!$AY$340</definedName>
    <definedName name="pmncoutot">'fiche copil'!$AH$339</definedName>
    <definedName name="pmnorien1">'fiche copil'!#REF!</definedName>
    <definedName name="pmnorien10">'fiche copil'!$D$305</definedName>
    <definedName name="pmnorien2">'fiche copil'!#REF!</definedName>
    <definedName name="pmnorien3">'fiche copil'!$D$299</definedName>
    <definedName name="pmnorien4">'fiche copil'!$D$300</definedName>
    <definedName name="pmnorien5">'fiche copil'!#REF!</definedName>
    <definedName name="pmnorien6">'fiche copil'!$D$301</definedName>
    <definedName name="pmnorien7">'fiche copil'!$D$302</definedName>
    <definedName name="pmnorien8">'fiche copil'!$D$303</definedName>
    <definedName name="pmnorien9">'fiche copil'!$D$304</definedName>
    <definedName name="pmnreal">'fiche copil'!$AQ$340</definedName>
    <definedName name="pmnsol1">'fiche copil'!$D$274</definedName>
    <definedName name="pmnsol10">'fiche copil'!$D$282</definedName>
    <definedName name="pmnsol2">'fiche copil'!$D$275</definedName>
    <definedName name="pmnsol3">'fiche copil'!#REF!</definedName>
    <definedName name="pmnsol4">'fiche copil'!$D$276</definedName>
    <definedName name="pmnsol5">'fiche copil'!$D$277</definedName>
    <definedName name="pmnsol6">'fiche copil'!$D$278</definedName>
    <definedName name="pmnsol7">'fiche copil'!$D$279</definedName>
    <definedName name="pmnsol8">'fiche copil'!$D$280</definedName>
    <definedName name="pmnsol9">'fiche copil'!$D$281</definedName>
    <definedName name="polBrui">'fiche copil'!$AY$103</definedName>
    <definedName name="polGaz">'fiche copil'!$AE$103</definedName>
    <definedName name="polLiqui">'fiche copil'!$AO$103</definedName>
    <definedName name="polSolid">'fiche copil'!$T$103</definedName>
    <definedName name="previs1">'fiche copil'!$AO$377</definedName>
    <definedName name="previs2">'fiche copil'!$AO$378</definedName>
    <definedName name="previs3">'fiche copil'!$AO$379</definedName>
    <definedName name="previs4">'fiche copil'!$AO$380</definedName>
    <definedName name="previs5">'fiche copil'!$AO$381</definedName>
    <definedName name="previs6">'fiche copil'!$AO$385</definedName>
    <definedName name="Prime_sur_l_investissement_matériel__6">'Feuil3'!$W$13</definedName>
    <definedName name="prod1">'fiche copil'!$D$53</definedName>
    <definedName name="prod2">'fiche copil'!$D$54</definedName>
    <definedName name="prod3">'fiche copil'!#REF!</definedName>
    <definedName name="prod4">'fiche copil'!$D$55</definedName>
    <definedName name="productrav1">'fiche copil'!$AI$196</definedName>
    <definedName name="productrav2">'fiche copil'!$AQ$196</definedName>
    <definedName name="productrav3">'fiche copil'!$AY$196</definedName>
    <definedName name="qprod1">'fiche copil'!$AL$53</definedName>
    <definedName name="qprod2">'fiche copil'!$AL$54</definedName>
    <definedName name="qprod3">'fiche copil'!#REF!</definedName>
    <definedName name="qprod4">'fiche copil'!$AL$55</definedName>
    <definedName name="raison">'fiche copil'!$L$12</definedName>
    <definedName name="rentafina1">'fiche copil'!$AI$189</definedName>
    <definedName name="rentafina2">'fiche copil'!$AQ$189</definedName>
    <definedName name="rentafina3">'fiche copil'!$AY$189</definedName>
    <definedName name="respon">'fiche copil'!$V$14</definedName>
    <definedName name="resshumfa">'fiche copil'!$AO$208</definedName>
    <definedName name="resshumfo">'fiche copil'!$BA$208</definedName>
    <definedName name="resshumim">'fiche copil'!$AC$208</definedName>
    <definedName name="resshumli">'fiche copil'!$AI$208</definedName>
    <definedName name="resshummo">'fiche copil'!$AU$208</definedName>
    <definedName name="resshumtr">'fiche copil'!$W$208</definedName>
    <definedName name="rfechean1">'fiche copil'!#REF!</definedName>
    <definedName name="rfechean2">'fiche copil'!$AY$344</definedName>
    <definedName name="rfechean3">'fiche copil'!$AY$345</definedName>
    <definedName name="rfechean4">'fiche copil'!$AY$346</definedName>
    <definedName name="rfnatur1">'fiche copil'!#REF!</definedName>
    <definedName name="rfnatur2">'fiche copil'!$C$344</definedName>
    <definedName name="rfnatur3">'fiche copil'!$C$345</definedName>
    <definedName name="rfnatur4">'fiche copil'!$C$346</definedName>
    <definedName name="scp">'fiche copil'!$AO$16</definedName>
    <definedName name="sdeleg">'fiche copil'!$AD$17</definedName>
    <definedName name="sect">'fiche copil'!$N$46</definedName>
    <definedName name="sgouv">'fiche copil'!$O$17</definedName>
    <definedName name="stel">'fiche copil'!$AW$16</definedName>
    <definedName name="stjuri">'fiche copil'!$BB$24</definedName>
    <definedName name="tauexpor1">'fiche copil'!$AI$198</definedName>
    <definedName name="tauexpor2">'fiche copil'!$AQ$198</definedName>
    <definedName name="tauexpor3">'fiche copil'!$AY$198</definedName>
    <definedName name="tauinves1">'fiche copil'!$AI$199</definedName>
    <definedName name="tauinves2">'fiche copil'!$AQ$199</definedName>
    <definedName name="tauinves3">'fiche copil'!$AY$199</definedName>
    <definedName name="tauxencad1">'fiche copil'!$AI$197</definedName>
    <definedName name="tauxencad2">'fiche copil'!$AQ$197</definedName>
    <definedName name="tauxencad3">'fiche copil'!$AY$197</definedName>
    <definedName name="tauxucp">'fiche copil'!#REF!</definedName>
    <definedName name="tendtglob1">'fiche copil'!$AI$185</definedName>
    <definedName name="tendtglob2">'fiche copil'!$AQ$185</definedName>
    <definedName name="tendtglob3">'fiche copil'!$AY$185</definedName>
    <definedName name="tmargexp1">'fiche copil'!$AI$188</definedName>
    <definedName name="tmargexp2">'fiche copil'!$AQ$188</definedName>
    <definedName name="tmargexp3">'fiche copil'!$AY$188</definedName>
    <definedName name="ucp">'fiche copil'!$AO$19</definedName>
    <definedName name="udeleg">'fiche copil'!$AD$21</definedName>
    <definedName name="ufax">'fiche copil'!$AW$20</definedName>
    <definedName name="ugouv">'fiche copil'!$O$21</definedName>
    <definedName name="uprod1">'fiche copil'!$AU$53</definedName>
    <definedName name="uprod2">'fiche copil'!$AU$54</definedName>
    <definedName name="uprod3">'fiche copil'!#REF!</definedName>
    <definedName name="uprod4">'fiche copil'!$AU$55</definedName>
    <definedName name="utel">'fiche copil'!$AW$19</definedName>
    <definedName name="va_ca">'fiche copil'!#REF!</definedName>
    <definedName name="varcib1">'fiche copil'!$D$377</definedName>
    <definedName name="varcib2">'fiche copil'!$D$378</definedName>
    <definedName name="varcib3">'fiche copil'!$D$379</definedName>
    <definedName name="varcib4">'fiche copil'!$D$380</definedName>
    <definedName name="varcib5">'fiche copil'!$D$381</definedName>
    <definedName name="varcib6">'fiche copil'!$D$385</definedName>
    <definedName name="_xlnm.Print_Area" localSheetId="1">'Feuil2'!$A$1:$AJ$61</definedName>
    <definedName name="_xlnm.Print_Area" localSheetId="2">'Feuil3'!$Q$1:$W$28</definedName>
    <definedName name="_xlnm.Print_Area" localSheetId="3">'Feuil4'!$A$1:$AI$53</definedName>
    <definedName name="_xlnm.Print_Area" localSheetId="0">'fiche copil'!$A$1:$BF$388</definedName>
  </definedNames>
  <calcPr fullCalcOnLoad="1"/>
</workbook>
</file>

<file path=xl/sharedStrings.xml><?xml version="1.0" encoding="utf-8"?>
<sst xmlns="http://schemas.openxmlformats.org/spreadsheetml/2006/main" count="470" uniqueCount="400">
  <si>
    <t xml:space="preserve">  REPUBLIQUE TUNISIENNE</t>
  </si>
  <si>
    <t>MINISTERE DE L'INDUSTRIE</t>
  </si>
  <si>
    <t>CARACTERISATION DE L'ENTREPRISE</t>
  </si>
  <si>
    <t>Année de référence :</t>
  </si>
  <si>
    <t>ENTREPRISE :</t>
  </si>
  <si>
    <t>Raison sociale :</t>
  </si>
  <si>
    <r>
      <t>Siège: Adresse:</t>
    </r>
    <r>
      <rPr>
        <sz val="10"/>
        <rFont val="Arial"/>
        <family val="0"/>
      </rPr>
      <t xml:space="preserve"> </t>
    </r>
  </si>
  <si>
    <t>C.P.</t>
  </si>
  <si>
    <t>Tél :</t>
  </si>
  <si>
    <t>Gouvernorat:</t>
  </si>
  <si>
    <t>Délégation:</t>
  </si>
  <si>
    <t>Fax:</t>
  </si>
  <si>
    <r>
      <t>Usine: Adresse:</t>
    </r>
    <r>
      <rPr>
        <sz val="10"/>
        <rFont val="Arial"/>
        <family val="0"/>
      </rPr>
      <t xml:space="preserve"> </t>
    </r>
  </si>
  <si>
    <t>Date d'entrée en production:</t>
  </si>
  <si>
    <t>Statut juridique:</t>
  </si>
  <si>
    <t>DT</t>
  </si>
  <si>
    <t>%</t>
  </si>
  <si>
    <t>Totalement exportatrice :</t>
  </si>
  <si>
    <t xml:space="preserve">  </t>
  </si>
  <si>
    <t>Secteur :</t>
  </si>
  <si>
    <t>Activité principale :</t>
  </si>
  <si>
    <t>Libellé</t>
  </si>
  <si>
    <t>dont à l'exportation (%) :</t>
  </si>
  <si>
    <t xml:space="preserve"> </t>
  </si>
  <si>
    <t xml:space="preserve">% </t>
  </si>
  <si>
    <t>INFORMATIONS COMPLEMENTAIRES :</t>
  </si>
  <si>
    <t>Caractère polluant :</t>
  </si>
  <si>
    <t>Type de pollution:</t>
  </si>
  <si>
    <t>Solides</t>
  </si>
  <si>
    <t>Gaz</t>
  </si>
  <si>
    <t>Liquides</t>
  </si>
  <si>
    <t>Bruits</t>
  </si>
  <si>
    <t>Degrés :</t>
  </si>
  <si>
    <t>Importance des consommations d'eau  :</t>
  </si>
  <si>
    <t>de la valeur des consommables</t>
  </si>
  <si>
    <t>d'énergie :</t>
  </si>
  <si>
    <t>BILANS SYNTHETIQUES</t>
  </si>
  <si>
    <t>ACTIF</t>
  </si>
  <si>
    <t>PASSIF</t>
  </si>
  <si>
    <t>Capital social</t>
  </si>
  <si>
    <t>Total</t>
  </si>
  <si>
    <t xml:space="preserve">INFORMATIONS SUPPLEMENTAIRES </t>
  </si>
  <si>
    <t>Valeur ajoutée</t>
  </si>
  <si>
    <t>Résultat net de l'exercice</t>
  </si>
  <si>
    <t>BUREAU D'ETUDE &amp; COUT DU DIAGNOSTIC</t>
  </si>
  <si>
    <t>LE BUREAU D'ETUDE CHARGE DE REALISER LE DIAGNOSTIC:</t>
  </si>
  <si>
    <t>Nationalité:</t>
  </si>
  <si>
    <t>Tél:</t>
  </si>
  <si>
    <t>Mat.fiscal:</t>
  </si>
  <si>
    <t>Expertise:</t>
  </si>
  <si>
    <t>Temps</t>
  </si>
  <si>
    <t>total coûts HT</t>
  </si>
  <si>
    <t>date début</t>
  </si>
  <si>
    <t xml:space="preserve">  date achevement</t>
  </si>
  <si>
    <t>Tunisiens</t>
  </si>
  <si>
    <t>h/j</t>
  </si>
  <si>
    <t>Etrangers</t>
  </si>
  <si>
    <t xml:space="preserve">Total </t>
  </si>
  <si>
    <t>Nombre de visites dans l'entreprise</t>
  </si>
  <si>
    <t>DIAGNOSTIC</t>
  </si>
  <si>
    <t>A. Diagnostic d'ensemble:</t>
  </si>
  <si>
    <t>Appréciation d'ensemble</t>
  </si>
  <si>
    <t>insuffisant</t>
  </si>
  <si>
    <t>Moyen</t>
  </si>
  <si>
    <t>Bon</t>
  </si>
  <si>
    <t>Niveau général de performance</t>
  </si>
  <si>
    <t>Evolutions et progrès recents</t>
  </si>
  <si>
    <t>Niveau de compétitivité</t>
  </si>
  <si>
    <t>*  cocher la case corréspondante</t>
  </si>
  <si>
    <t>Principaux indicateurs de la situation de l'entreprise</t>
  </si>
  <si>
    <t>(en DT , %)</t>
  </si>
  <si>
    <t>1. Ratio de couverture des valeurs immobilisées</t>
  </si>
  <si>
    <t>2. Taux d'endettement global</t>
  </si>
  <si>
    <t>3. Capacité de remboursement</t>
  </si>
  <si>
    <t>4. Taux de marge brute d'exploitation</t>
  </si>
  <si>
    <t>5. Rentabilité financière</t>
  </si>
  <si>
    <t>7. Croissance de la valeur ajoutée</t>
  </si>
  <si>
    <t>11. Taux d'exportation</t>
  </si>
  <si>
    <t>12. Taux d'investissement</t>
  </si>
  <si>
    <t>Ampleur des besoins</t>
  </si>
  <si>
    <t>Faisabilité de la mise à niveau</t>
  </si>
  <si>
    <t>Besoins de mise à niveau</t>
  </si>
  <si>
    <t xml:space="preserve">très </t>
  </si>
  <si>
    <t>important</t>
  </si>
  <si>
    <t xml:space="preserve"> important</t>
  </si>
  <si>
    <t>limitée</t>
  </si>
  <si>
    <t>Faible</t>
  </si>
  <si>
    <t>Moyenne</t>
  </si>
  <si>
    <t>Forte</t>
  </si>
  <si>
    <t>1. Finances</t>
  </si>
  <si>
    <t>2. Organisation</t>
  </si>
  <si>
    <t>3. Approvisionnement/Marketing</t>
  </si>
  <si>
    <t>4. Ressources humaines</t>
  </si>
  <si>
    <t>5.Technologie</t>
  </si>
  <si>
    <t>B. Explication des éléments centraux du diagnostic:</t>
  </si>
  <si>
    <r>
      <t>C. Eléments détaillés de diagnostic</t>
    </r>
    <r>
      <rPr>
        <sz val="10"/>
        <rFont val="Arial"/>
        <family val="0"/>
      </rPr>
      <t>:</t>
    </r>
  </si>
  <si>
    <t>atouts (forces), faiblesses (problèmes) et besoins de mise à niveau dans les principaux domaines</t>
  </si>
  <si>
    <t>domaines</t>
  </si>
  <si>
    <t>spécification</t>
  </si>
  <si>
    <t>ampleur</t>
  </si>
  <si>
    <r>
      <t>évolution</t>
    </r>
    <r>
      <rPr>
        <sz val="10"/>
        <rFont val="Arial"/>
        <family val="2"/>
      </rPr>
      <t xml:space="preserve"> récente</t>
    </r>
  </si>
  <si>
    <t>Forces (atouts):</t>
  </si>
  <si>
    <t>faiblesses:</t>
  </si>
  <si>
    <t>besoins de mise à niveau:</t>
  </si>
  <si>
    <t>PLAN DE MISE A NIVEAU</t>
  </si>
  <si>
    <t>1.  Solutions alternatives envisagées pour la mise à niveau:</t>
  </si>
  <si>
    <t>2.  Critères de choix</t>
  </si>
  <si>
    <t>3.  Orientations stratégiques :</t>
  </si>
  <si>
    <t>4  Le plan de mise à niveau proprement dit</t>
  </si>
  <si>
    <t xml:space="preserve">début de </t>
  </si>
  <si>
    <t xml:space="preserve">date </t>
  </si>
  <si>
    <t>Opérations prévues</t>
  </si>
  <si>
    <t>Coût en DT</t>
  </si>
  <si>
    <t>réalisation</t>
  </si>
  <si>
    <t>d'achèvement</t>
  </si>
  <si>
    <t>Investissements Matériels</t>
  </si>
  <si>
    <t>S/total:</t>
  </si>
  <si>
    <t>Investissements Immatériels</t>
  </si>
  <si>
    <t>Coût total en DT</t>
  </si>
  <si>
    <t>délai de réalisation</t>
  </si>
  <si>
    <t>Restructuration financière:</t>
  </si>
  <si>
    <t>Nature:</t>
  </si>
  <si>
    <t>Echéances :</t>
  </si>
  <si>
    <t>Augmentation de capital par apports nouveaux pour restructuration</t>
  </si>
  <si>
    <t>Nouveaux emprunts pour restructuration</t>
  </si>
  <si>
    <t>Consolidation des DCT</t>
  </si>
  <si>
    <t>5.  Tableau de financement</t>
  </si>
  <si>
    <t>Montants</t>
  </si>
  <si>
    <t>Echéances</t>
  </si>
  <si>
    <t xml:space="preserve"> A-  Total Fonds propres</t>
  </si>
  <si>
    <t>Augmentation de capital, apport  en numéraire</t>
  </si>
  <si>
    <t>Augmentation de capital, apport en nature</t>
  </si>
  <si>
    <t xml:space="preserve">Autres </t>
  </si>
  <si>
    <t xml:space="preserve"> B- Total Crédits</t>
  </si>
  <si>
    <t>Banque-Crédits moyen-long terme:</t>
  </si>
  <si>
    <t xml:space="preserve">Banque Chef de File: </t>
  </si>
  <si>
    <t>Banque-Lignes de crédits spécifiques</t>
  </si>
  <si>
    <t xml:space="preserve"> C- TOTAL</t>
  </si>
  <si>
    <t>6.  Variables cibles</t>
  </si>
  <si>
    <t>Prévisions</t>
  </si>
  <si>
    <t>Bureau de Mise à Niveau</t>
  </si>
  <si>
    <t>N°BMN</t>
  </si>
  <si>
    <t>FICHE DE DECISION DU COPIL</t>
  </si>
  <si>
    <t>Entreprise:</t>
  </si>
  <si>
    <t>Code en douane</t>
  </si>
  <si>
    <t>Secteur:</t>
  </si>
  <si>
    <t xml:space="preserve">   Coûts en DT</t>
  </si>
  <si>
    <t xml:space="preserve">  Avis du BMN</t>
  </si>
  <si>
    <t>TAPER</t>
  </si>
  <si>
    <t>Opérations</t>
  </si>
  <si>
    <t>investissements</t>
  </si>
  <si>
    <t>montants en DT</t>
  </si>
  <si>
    <t xml:space="preserve">   Fonds</t>
  </si>
  <si>
    <t xml:space="preserve"> Avis du COPIL</t>
  </si>
  <si>
    <t>FC,FM,FX</t>
  </si>
  <si>
    <t xml:space="preserve">    prévus</t>
  </si>
  <si>
    <t xml:space="preserve">   éligibles</t>
  </si>
  <si>
    <t>FD, FP</t>
  </si>
  <si>
    <t>Investissements matériels</t>
  </si>
  <si>
    <t>S/total</t>
  </si>
  <si>
    <t>Investissements immatériels</t>
  </si>
  <si>
    <t>Diagnostic-plan de mise à niveau</t>
  </si>
  <si>
    <t xml:space="preserve">TOTAL INVESTISSEMENTS </t>
  </si>
  <si>
    <t>LES INVESTISSEMENTS</t>
  </si>
  <si>
    <t>PRIMES, DT</t>
  </si>
  <si>
    <t>Taux</t>
  </si>
  <si>
    <t>1. éligibles au FODEC:</t>
  </si>
  <si>
    <t>*  investissements matériels</t>
  </si>
  <si>
    <t>*  investissements immatériels</t>
  </si>
  <si>
    <t>* diagnostic-plan de mise à niveau</t>
  </si>
  <si>
    <t>2. éligibles au :</t>
  </si>
  <si>
    <t>a.</t>
  </si>
  <si>
    <t xml:space="preserve">FOPROMAT </t>
  </si>
  <si>
    <t>b.</t>
  </si>
  <si>
    <t xml:space="preserve">FOPRODEX </t>
  </si>
  <si>
    <t>c.</t>
  </si>
  <si>
    <t>TFP + FýIAP</t>
  </si>
  <si>
    <t>d,</t>
  </si>
  <si>
    <t xml:space="preserve">FODEP </t>
  </si>
  <si>
    <t>COMMENTAIRES:</t>
  </si>
  <si>
    <t>du Bureau de Mise à Niveau:</t>
  </si>
  <si>
    <t>du COPIL:</t>
  </si>
  <si>
    <t xml:space="preserve">                                 Entreprise :</t>
  </si>
  <si>
    <t xml:space="preserve">                                     N° BMN :</t>
  </si>
  <si>
    <t>Entreprise :</t>
  </si>
  <si>
    <t xml:space="preserve">   N° BMN :</t>
  </si>
  <si>
    <t>En DT</t>
  </si>
  <si>
    <t>I - Données clé de la situation financière de l'entreprise</t>
  </si>
  <si>
    <t>Actif</t>
  </si>
  <si>
    <t>Passif</t>
  </si>
  <si>
    <t>Rubriques</t>
  </si>
  <si>
    <t>Rubrique</t>
  </si>
  <si>
    <t>Montant</t>
  </si>
  <si>
    <t>Capitaux propres et réserves (a)</t>
  </si>
  <si>
    <t>Financement par fonds propres déclaré (1)</t>
  </si>
  <si>
    <t>Provisions (b)</t>
  </si>
  <si>
    <t>Investissement matériel total (2)</t>
  </si>
  <si>
    <t>Bénéfice de l'année (c)</t>
  </si>
  <si>
    <t>Investissement matériel éligible aux primes (3)</t>
  </si>
  <si>
    <t>Frais d'établissement (d)</t>
  </si>
  <si>
    <t>Investissement matériel éligible aux primes à 20% (4)</t>
  </si>
  <si>
    <t>Pertes cumulées (e)</t>
  </si>
  <si>
    <t>Investissement matériel éligible aux primes à 10% (5)</t>
  </si>
  <si>
    <t>Fonds propres nets (f)</t>
  </si>
  <si>
    <t>Prime sur l'investissement matériel (6)</t>
  </si>
  <si>
    <t>Dettes à moyen et long terme (g)</t>
  </si>
  <si>
    <t>Taux de la prime sur l'investissement matériel total (7)</t>
  </si>
  <si>
    <t>Dettes à court terme d'exploitation (h)</t>
  </si>
  <si>
    <t>Taux de la prime sur l'investissement matériel éligible (8)</t>
  </si>
  <si>
    <t>Dettes à court terme bancaires (i)</t>
  </si>
  <si>
    <t>Investissement immatériel total (9)</t>
  </si>
  <si>
    <t>Informations supplémentaires</t>
  </si>
  <si>
    <t xml:space="preserve">Actif net total  (j) </t>
  </si>
  <si>
    <t>Investissement immatériel éligible (10)</t>
  </si>
  <si>
    <t>Valeurs d'exploitation + Valeurs réalisables (k)</t>
  </si>
  <si>
    <t>Prime sur investissement immatériel (11)</t>
  </si>
  <si>
    <t>Besoin en fonds de roulement (l)</t>
  </si>
  <si>
    <t>Taux de la prime sur l'investissement immatériel total (12)</t>
  </si>
  <si>
    <t>II - Informations relatives à la structure financière de l'entreprise (en DT)</t>
  </si>
  <si>
    <t xml:space="preserve">Capitaux propres + Dettes bancaires + BFRE (m) </t>
  </si>
  <si>
    <t>Taux de la prime sur l'investissement immatériel éligible (13)</t>
  </si>
  <si>
    <t>Fonds propres / (CP+DB+BFRE) (n)</t>
  </si>
  <si>
    <t>Diagnostic (14)</t>
  </si>
  <si>
    <t>Surplus de fonds propres (o)</t>
  </si>
  <si>
    <t>Prime sur diagnostic (15)</t>
  </si>
  <si>
    <t>Immobilisations avant Mise à Niveau</t>
  </si>
  <si>
    <t>Augmentation de capital (p)</t>
  </si>
  <si>
    <t>Investissement total (16)</t>
  </si>
  <si>
    <t>Investissement de Mise à Niveau</t>
  </si>
  <si>
    <t>Fonds propres éligibles à la prime de 20% (q)</t>
  </si>
  <si>
    <t>Investissement éligible total (17)</t>
  </si>
  <si>
    <t>30% des immobilisations</t>
  </si>
  <si>
    <t>Prime totale (18)</t>
  </si>
  <si>
    <t>Fonds de roulement avant mise à niveau</t>
  </si>
  <si>
    <t>Taux de la prime sur investissement total(19)</t>
  </si>
  <si>
    <t>Ratio d'autonomie avant mise à niveau</t>
  </si>
  <si>
    <t>Taux de la prime sur investissement éligible total(20)</t>
  </si>
  <si>
    <t>Fonds propres avant mise à niveau</t>
  </si>
  <si>
    <t>Emprunts nouveaux</t>
  </si>
  <si>
    <t>Augmentation de capital par apports nouveaux</t>
  </si>
  <si>
    <t>Fonds de roulement après mise à niveau</t>
  </si>
  <si>
    <t>Ratio d'autonomie après mise à niveau</t>
  </si>
  <si>
    <t>Besoin additionnel minimum de capitaux propres</t>
  </si>
  <si>
    <t>Besoin additionnel de capitaux permanents</t>
  </si>
  <si>
    <t>Ratio d'autonomie si BACP=BAMCP</t>
  </si>
  <si>
    <t>Ratio d'autonomie si ACP=DLMT</t>
  </si>
  <si>
    <t>Cash-flow 95</t>
  </si>
  <si>
    <t xml:space="preserve"> Bureau de Mise à Niveau</t>
  </si>
  <si>
    <t>GRILLE D'EVALUATION DU DIAGNOSTIC-PLAN DE MISE A NIVEAU</t>
  </si>
  <si>
    <t>Consultants</t>
  </si>
  <si>
    <t>Banque Chef de file</t>
  </si>
  <si>
    <t>1. Diagnostic</t>
  </si>
  <si>
    <t xml:space="preserve"> plan de mise à niveau</t>
  </si>
  <si>
    <t xml:space="preserve">2. Temps d'expertise engagés: </t>
  </si>
  <si>
    <t>3. Coût du diagnostic (HT)</t>
  </si>
  <si>
    <t>4. Nombre de visites dans l'entreprise:</t>
  </si>
  <si>
    <t>EVALUATION</t>
  </si>
  <si>
    <t>Insuffisant</t>
  </si>
  <si>
    <t xml:space="preserve"> Moyen</t>
  </si>
  <si>
    <t>1.Méthode et rigueur de la démarche</t>
  </si>
  <si>
    <t>2.Relations avec l'entreprise</t>
  </si>
  <si>
    <t>3.Document fourni</t>
  </si>
  <si>
    <t>Degré d'approfondissement des analyses</t>
  </si>
  <si>
    <t>4.Aspects "financiers"</t>
  </si>
  <si>
    <t>5."organisation"</t>
  </si>
  <si>
    <t>6."approvisionnement/marketing"</t>
  </si>
  <si>
    <t>7."technologie"</t>
  </si>
  <si>
    <t>8."ressources humaines</t>
  </si>
  <si>
    <t>Qualités analytiques</t>
  </si>
  <si>
    <t>9.Eléments de référence</t>
  </si>
  <si>
    <t>10.Approche suffisamment globale</t>
  </si>
  <si>
    <t>11.Absence d'erreurs ou de contradiction</t>
  </si>
  <si>
    <t>12.Caractère synthétique</t>
  </si>
  <si>
    <t>13.Existence d'un vrais diagnostic</t>
  </si>
  <si>
    <t>14.Clarté de la présentation</t>
  </si>
  <si>
    <t>Plan de Mise à Niveau</t>
  </si>
  <si>
    <t>15.Explication des hypothèses de base</t>
  </si>
  <si>
    <t>16.Exploration de solutions alternatives</t>
  </si>
  <si>
    <t>17.Précisions quant aux raisons de choix</t>
  </si>
  <si>
    <t>18.Positionnement stratégique</t>
  </si>
  <si>
    <t>19.Explication des variables-cibles</t>
  </si>
  <si>
    <t>20.Modalités de réalisation</t>
  </si>
  <si>
    <t>21Calendrier</t>
  </si>
  <si>
    <t>Total des évaluations</t>
  </si>
  <si>
    <t>dont sur critère (s) éliminatoire (s) en gras</t>
  </si>
  <si>
    <t>NB : chaque critère en gras (4 à 10 et 18 est éliminatoire au cas où il n'a pas été traité ou insuffisament traité</t>
  </si>
  <si>
    <t>non</t>
  </si>
  <si>
    <t xml:space="preserve">N° API de l'entreprise </t>
  </si>
  <si>
    <t>Dénomination</t>
  </si>
  <si>
    <t>Nom du groupe :</t>
  </si>
  <si>
    <t>Site web</t>
  </si>
  <si>
    <t>Nbre de sites en Tunisie</t>
  </si>
  <si>
    <t>Responsable :</t>
  </si>
  <si>
    <t>Sexe</t>
  </si>
  <si>
    <t>Qualité :</t>
  </si>
  <si>
    <t>E-mail :</t>
  </si>
  <si>
    <t>Régime :</t>
  </si>
  <si>
    <t>Autre que totalement exportatrice :</t>
  </si>
  <si>
    <t>Effectif total</t>
  </si>
  <si>
    <t>Saisonniers</t>
  </si>
  <si>
    <t>Permanents</t>
  </si>
  <si>
    <t>Capital social D:</t>
  </si>
  <si>
    <t>Capital étranger:</t>
  </si>
  <si>
    <t>Capital tunisien:</t>
  </si>
  <si>
    <t xml:space="preserve">Non résidente: </t>
  </si>
  <si>
    <t xml:space="preserve">Résidente: </t>
  </si>
  <si>
    <t>Origine des capitaux étrangers</t>
  </si>
  <si>
    <t>Code pays d'origine</t>
  </si>
  <si>
    <t>Nom et prénom du promoteur ou partenaire étranger</t>
  </si>
  <si>
    <t>Nationalité</t>
  </si>
  <si>
    <t>Code pays</t>
  </si>
  <si>
    <t>Principaux produits/ services :</t>
  </si>
  <si>
    <t>% dans le CA</t>
  </si>
  <si>
    <t>%Vente locale</t>
  </si>
  <si>
    <t>% export</t>
  </si>
  <si>
    <t>Certification ISO :</t>
  </si>
  <si>
    <t>Autres Certifications :</t>
  </si>
  <si>
    <t>Marque(s) des produits :</t>
  </si>
  <si>
    <t>CA :</t>
  </si>
  <si>
    <t>D</t>
  </si>
  <si>
    <t>Catégories</t>
  </si>
  <si>
    <t>Code</t>
  </si>
  <si>
    <t>Masculins</t>
  </si>
  <si>
    <t>Féminins</t>
  </si>
  <si>
    <t>B)</t>
  </si>
  <si>
    <t>Personnel commercial</t>
  </si>
  <si>
    <t>A)</t>
  </si>
  <si>
    <t>Personnel administratif</t>
  </si>
  <si>
    <t>C)</t>
  </si>
  <si>
    <t>Personnel technique</t>
  </si>
  <si>
    <t>Ingénieurs</t>
  </si>
  <si>
    <t>Techniciens</t>
  </si>
  <si>
    <t>Ouvriers</t>
  </si>
  <si>
    <t>T01</t>
  </si>
  <si>
    <t>T02</t>
  </si>
  <si>
    <t>T04</t>
  </si>
  <si>
    <t>Personnel saisonnier ou occasionnel</t>
  </si>
  <si>
    <t>S01</t>
  </si>
  <si>
    <t>INDICATEURS TECHNOLOGIQUES</t>
  </si>
  <si>
    <t>Equipements informatiques et logiciels</t>
  </si>
  <si>
    <t>CFAO</t>
  </si>
  <si>
    <t>GPAO</t>
  </si>
  <si>
    <t>GMAO</t>
  </si>
  <si>
    <t>Equipements de laboratoire (contrôle qualité) :</t>
  </si>
  <si>
    <t>oui</t>
  </si>
  <si>
    <t>Machines à commandes numériques :</t>
  </si>
  <si>
    <t>Taux de participation en %</t>
  </si>
  <si>
    <t>ERP</t>
  </si>
  <si>
    <t>Emplois</t>
  </si>
  <si>
    <t>Non</t>
  </si>
  <si>
    <t>Oui</t>
  </si>
  <si>
    <t>Log. CAO/DAO</t>
  </si>
  <si>
    <t>Mat. CAO/DAO</t>
  </si>
  <si>
    <t xml:space="preserve">Clé: </t>
  </si>
  <si>
    <t>Adresse à l'étranger</t>
  </si>
  <si>
    <t>Code en Douane</t>
  </si>
  <si>
    <t>BMN / API</t>
  </si>
  <si>
    <t>dont cadres</t>
  </si>
  <si>
    <t xml:space="preserve">REPARTITION DES EMPLOIS </t>
  </si>
  <si>
    <t>Quantitté</t>
  </si>
  <si>
    <t>Unité</t>
  </si>
  <si>
    <t>Stocks</t>
  </si>
  <si>
    <t>Autres actifs courants</t>
  </si>
  <si>
    <t>Immob incorporelles</t>
  </si>
  <si>
    <t>Immob corporelles</t>
  </si>
  <si>
    <t>Immob financières</t>
  </si>
  <si>
    <t>Clients&amp;comptes rattachés</t>
  </si>
  <si>
    <t>Liquidités et équi.de liquidité</t>
  </si>
  <si>
    <t>Placements&amp;autres actifs fin</t>
  </si>
  <si>
    <t>Réserves</t>
  </si>
  <si>
    <t>Autres capitaux propres</t>
  </si>
  <si>
    <t>Résultats reportés</t>
  </si>
  <si>
    <t>Résultat de l'exercice</t>
  </si>
  <si>
    <t>Emrunts</t>
  </si>
  <si>
    <t>Autres passifs fin nc</t>
  </si>
  <si>
    <t>Provisions</t>
  </si>
  <si>
    <t>Fournisseurs et cpt rattachés</t>
  </si>
  <si>
    <t>Autres passifs courants</t>
  </si>
  <si>
    <t>Concours bancaires</t>
  </si>
  <si>
    <t>Revenus</t>
  </si>
  <si>
    <t>Production immobilisée</t>
  </si>
  <si>
    <t>Achats consommés</t>
  </si>
  <si>
    <t>Dotation aux amortissemets et aux provisions</t>
  </si>
  <si>
    <t>Charges financières nettes</t>
  </si>
  <si>
    <t>Gains nets provenant des placements</t>
  </si>
  <si>
    <t>Production</t>
  </si>
  <si>
    <t>Variation de stocks de PF et encours</t>
  </si>
  <si>
    <t>Diverses charges d'exploitation</t>
  </si>
  <si>
    <t>Charge de personnel</t>
  </si>
  <si>
    <t>dont export</t>
  </si>
  <si>
    <t>Autres actifs NC</t>
  </si>
  <si>
    <t>Investissements</t>
  </si>
  <si>
    <t>Effectif</t>
  </si>
  <si>
    <t>Cadres</t>
  </si>
  <si>
    <t>8. Croissance des effectifs totaux</t>
  </si>
  <si>
    <t>9. Productivité du travail (en DT)</t>
  </si>
  <si>
    <t xml:space="preserve">10. Taux d'encadrement </t>
  </si>
  <si>
    <t>Excédent brut de l'exploitation</t>
  </si>
  <si>
    <t>6. Part des charges financières dans l'EBE</t>
  </si>
  <si>
    <t>Dividendes</t>
  </si>
</sst>
</file>

<file path=xl/styles.xml><?xml version="1.0" encoding="utf-8"?>
<styleSheet xmlns="http://schemas.openxmlformats.org/spreadsheetml/2006/main">
  <numFmts count="63">
    <numFmt numFmtId="5" formatCode="&quot;د.ت.&quot;\ #,##0_-;&quot;د.ت.&quot;\ #,##0\-"/>
    <numFmt numFmtId="6" formatCode="&quot;د.ت.&quot;\ #,##0_-;[Red]&quot;د.ت.&quot;\ #,##0\-"/>
    <numFmt numFmtId="7" formatCode="&quot;د.ت.&quot;\ #,##0.00_-;&quot;د.ت.&quot;\ #,##0.00\-"/>
    <numFmt numFmtId="8" formatCode="&quot;د.ت.&quot;\ #,##0.00_-;[Red]&quot;د.ت.&quot;\ #,##0.00\-"/>
    <numFmt numFmtId="42" formatCode="_-&quot;د.ت.&quot;\ * #,##0_-;_-&quot;د.ت.&quot;\ * #,##0\-;_-&quot;د.ت.&quot;\ * &quot;-&quot;_-;_-@_-"/>
    <numFmt numFmtId="41" formatCode="_-* #,##0_-;_-* #,##0\-;_-* &quot;-&quot;_-;_-@_-"/>
    <numFmt numFmtId="44" formatCode="_-&quot;د.ت.&quot;\ * #,##0.00_-;_-&quot;د.ت.&quot;\ * #,##0.00\-;_-&quot;د.ت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 F&quot;;\-#,##0\ &quot; F&quot;"/>
    <numFmt numFmtId="181" formatCode="#,##0\ &quot; F&quot;;[Red]\-#,##0\ &quot; F&quot;"/>
    <numFmt numFmtId="182" formatCode="#,##0.00\ &quot; F&quot;;\-#,##0.00\ &quot; F&quot;"/>
    <numFmt numFmtId="183" formatCode="#,##0.00\ &quot; F&quot;;[Red]\-#,##0.00\ &quot; F&quot;"/>
    <numFmt numFmtId="184" formatCode="_-* #,##0\ &quot; F&quot;_-;\-* #,##0\ &quot; F&quot;_-;_-* &quot;-&quot;\ &quot; F&quot;_-;_-@_-"/>
    <numFmt numFmtId="185" formatCode="_-* #,##0\ _ _F_-;\-* #,##0\ _ _F_-;_-* &quot;-&quot;\ _ _F_-;_-@_-"/>
    <numFmt numFmtId="186" formatCode="_-* #,##0.00\ &quot; F&quot;_-;\-* #,##0.00\ &quot; F&quot;_-;_-* &quot;-&quot;??\ &quot; F&quot;_-;_-@_-"/>
    <numFmt numFmtId="187" formatCode="_-* #,##0.00\ _ _F_-;\-* #,##0.00\ _ _F_-;_-* &quot;-&quot;??\ _ _F_-;_-@_-"/>
    <numFmt numFmtId="188" formatCode="&quot;Ï.Ê.&quot;\ #,##0;&quot;Ï.Ê.&quot;\ \-#,##0"/>
    <numFmt numFmtId="189" formatCode="&quot;Ï.Ê.&quot;\ #,##0;[Red]&quot;Ï.Ê.&quot;\ \-#,##0"/>
    <numFmt numFmtId="190" formatCode="&quot;Ï.Ê.&quot;\ #,##0.00;&quot;Ï.Ê.&quot;\ \-#,##0.00"/>
    <numFmt numFmtId="191" formatCode="&quot;Ï.Ê.&quot;\ #,##0.00;[Red]&quot;Ï.Ê.&quot;\ \-#,##0.00"/>
    <numFmt numFmtId="192" formatCode="_ &quot;Ï.Ê.&quot;\ * #,##0_ ;_ &quot;Ï.Ê.&quot;\ * \-#,##0_ ;_ &quot;Ï.Ê.&quot;\ * &quot;-&quot;_ ;_ @_ "/>
    <numFmt numFmtId="193" formatCode="_ * #,##0_ ;_ * \-#,##0_ ;_ * &quot;-&quot;_ ;_ @_ "/>
    <numFmt numFmtId="194" formatCode="_ &quot;Ï.Ê.&quot;\ * #,##0.00_ ;_ &quot;Ï.Ê.&quot;\ * \-#,##0.00_ ;_ &quot;Ï.Ê.&quot;\ * &quot;-&quot;??_ ;_ @_ "/>
    <numFmt numFmtId="195" formatCode="_ * #,##0.00_ ;_ * \-#,##0.00_ ;_ * &quot;-&quot;??_ ;_ @_ "/>
    <numFmt numFmtId="196" formatCode="&quot;Ñ.Ó.&quot;#,##0;&quot;Ñ.Ó.&quot;\-#,##0"/>
    <numFmt numFmtId="197" formatCode="&quot;Ñ.Ó.&quot;#,##0;[Red]&quot;Ñ.Ó.&quot;\-#,##0"/>
    <numFmt numFmtId="198" formatCode="&quot;Ñ.Ó.&quot;#,##0.00;&quot;Ñ.Ó.&quot;\-#,##0.00"/>
    <numFmt numFmtId="199" formatCode="&quot;Ñ.Ó.&quot;#,##0.00;[Red]&quot;Ñ.Ó.&quot;\-#,##0.00"/>
    <numFmt numFmtId="200" formatCode="_ &quot;Ñ.Ó.&quot;* #,##0_ ;_ &quot;Ñ.Ó.&quot;* \-#,##0_ ;_ &quot;Ñ.Ó.&quot;* &quot;-&quot;_ ;_ @_ "/>
    <numFmt numFmtId="201" formatCode="_ &quot;Ñ.Ó.&quot;* #,##0.00_ ;_ &quot;Ñ.Ó.&quot;* \-#,##0.00_ ;_ &quot;Ñ.Ó.&quot;* &quot;-&quot;??_ ;_ @_ "/>
    <numFmt numFmtId="202" formatCode="##\ #\ ###\ /\ ##"/>
    <numFmt numFmtId="203" formatCode="&quot;######@&quot;"/>
    <numFmt numFmtId="204" formatCode="0.0%"/>
    <numFmt numFmtId="205" formatCode="0;0;"/>
    <numFmt numFmtId="206" formatCode="#\ ##0"/>
    <numFmt numFmtId="207" formatCode="###\ ###\ ##0"/>
    <numFmt numFmtId="208" formatCode="#\ ###\ ##0"/>
    <numFmt numFmtId="209" formatCode="0;0;\ #,##0"/>
    <numFmt numFmtId="210" formatCode="#,##0;0;"/>
    <numFmt numFmtId="211" formatCode="@\ "/>
    <numFmt numFmtId="212" formatCode="_(* #,##0.00_);_(* \(#,##0.00\);_(* &quot;-&quot;??_);_(@_)"/>
    <numFmt numFmtId="213" formatCode="_(* #,##0_);_(* \(#,##0\);_(* &quot;-&quot;_);_(@_)"/>
    <numFmt numFmtId="214" formatCode="_(&quot;F&quot;\ * #,##0.00_);_(&quot;F&quot;\ * \(#,##0.00\);_(&quot;F&quot;\ * &quot;-&quot;??_);_(@_)"/>
    <numFmt numFmtId="215" formatCode="_(&quot;F&quot;\ * #,##0_);_(&quot;F&quot;\ * \(#,##0\);_(&quot;F&quot;\ * &quot;-&quot;_);_(@_)"/>
    <numFmt numFmtId="216" formatCode="#,##0\ ;\(#,##0\)"/>
    <numFmt numFmtId="217" formatCode="&quot;Vrai&quot;;&quot;Vrai&quot;;&quot;Faux&quot;"/>
    <numFmt numFmtId="218" formatCode="&quot;Actif&quot;;&quot;Actif&quot;;&quot;Inactif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0"/>
      <color indexed="47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9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1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14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3" fontId="9" fillId="35" borderId="18" xfId="0" applyNumberFormat="1" applyFont="1" applyFill="1" applyBorder="1" applyAlignment="1">
      <alignment horizontal="centerContinuous"/>
    </xf>
    <xf numFmtId="3" fontId="9" fillId="35" borderId="19" xfId="0" applyNumberFormat="1" applyFont="1" applyFill="1" applyBorder="1" applyAlignment="1">
      <alignment horizontal="centerContinuous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13" xfId="0" applyNumberFormat="1" applyBorder="1" applyAlignment="1" applyProtection="1">
      <alignment horizontal="centerContinuous"/>
      <protection/>
    </xf>
    <xf numFmtId="3" fontId="0" fillId="34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35" borderId="18" xfId="0" applyNumberFormat="1" applyFont="1" applyFill="1" applyBorder="1" applyAlignment="1" applyProtection="1">
      <alignment horizontal="centerContinuous"/>
      <protection/>
    </xf>
    <xf numFmtId="3" fontId="9" fillId="34" borderId="18" xfId="0" applyNumberFormat="1" applyFont="1" applyFill="1" applyBorder="1" applyAlignment="1">
      <alignment/>
    </xf>
    <xf numFmtId="3" fontId="9" fillId="34" borderId="20" xfId="0" applyNumberFormat="1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14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horizontal="centerContinuous"/>
    </xf>
    <xf numFmtId="3" fontId="9" fillId="35" borderId="19" xfId="0" applyNumberFormat="1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0" fillId="36" borderId="10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10" fontId="0" fillId="36" borderId="13" xfId="0" applyNumberFormat="1" applyFill="1" applyBorder="1" applyAlignment="1" applyProtection="1">
      <alignment horizontal="centerContinuous"/>
      <protection hidden="1"/>
    </xf>
    <xf numFmtId="10" fontId="0" fillId="36" borderId="0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 horizontal="centerContinuous"/>
      <protection hidden="1"/>
    </xf>
    <xf numFmtId="10" fontId="0" fillId="36" borderId="14" xfId="0" applyNumberFormat="1" applyFill="1" applyBorder="1" applyAlignment="1" applyProtection="1">
      <alignment/>
      <protection hidden="1"/>
    </xf>
    <xf numFmtId="10" fontId="0" fillId="36" borderId="15" xfId="0" applyNumberFormat="1" applyFill="1" applyBorder="1" applyAlignment="1" applyProtection="1">
      <alignment horizontal="centerContinuous"/>
      <protection hidden="1"/>
    </xf>
    <xf numFmtId="10" fontId="0" fillId="36" borderId="16" xfId="0" applyNumberFormat="1" applyFill="1" applyBorder="1" applyAlignment="1" applyProtection="1">
      <alignment horizontal="centerContinuous"/>
      <protection hidden="1"/>
    </xf>
    <xf numFmtId="10" fontId="0" fillId="36" borderId="17" xfId="0" applyNumberForma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3" xfId="0" applyFont="1" applyFill="1" applyBorder="1" applyAlignment="1" applyProtection="1">
      <alignment/>
      <protection/>
    </xf>
    <xf numFmtId="9" fontId="0" fillId="37" borderId="13" xfId="0" applyNumberFormat="1" applyFont="1" applyFill="1" applyBorder="1" applyAlignment="1" applyProtection="1">
      <alignment horizontal="centerContinuous"/>
      <protection hidden="1"/>
    </xf>
    <xf numFmtId="9" fontId="0" fillId="37" borderId="15" xfId="0" applyNumberFormat="1" applyFont="1" applyFill="1" applyBorder="1" applyAlignment="1" applyProtection="1">
      <alignment horizontal="centerContinuous"/>
      <protection hidden="1"/>
    </xf>
    <xf numFmtId="0" fontId="0" fillId="37" borderId="16" xfId="0" applyFont="1" applyFill="1" applyBorder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4" borderId="18" xfId="0" applyFill="1" applyBorder="1" applyAlignment="1">
      <alignment horizontal="centerContinuous" wrapText="1"/>
    </xf>
    <xf numFmtId="0" fontId="0" fillId="34" borderId="18" xfId="0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3" fontId="9" fillId="38" borderId="18" xfId="0" applyNumberFormat="1" applyFont="1" applyFill="1" applyBorder="1" applyAlignment="1">
      <alignment horizontal="centerContinuous"/>
    </xf>
    <xf numFmtId="3" fontId="9" fillId="38" borderId="19" xfId="0" applyNumberFormat="1" applyFont="1" applyFill="1" applyBorder="1" applyAlignment="1">
      <alignment horizontal="centerContinuous"/>
    </xf>
    <xf numFmtId="205" fontId="0" fillId="0" borderId="13" xfId="0" applyNumberFormat="1" applyFill="1" applyBorder="1" applyAlignment="1" applyProtection="1">
      <alignment/>
      <protection/>
    </xf>
    <xf numFmtId="205" fontId="0" fillId="34" borderId="20" xfId="0" applyNumberFormat="1" applyFill="1" applyBorder="1" applyAlignment="1" applyProtection="1">
      <alignment/>
      <protection locked="0"/>
    </xf>
    <xf numFmtId="205" fontId="9" fillId="35" borderId="20" xfId="0" applyNumberFormat="1" applyFont="1" applyFill="1" applyBorder="1" applyAlignment="1" applyProtection="1">
      <alignment horizontal="centerContinuous"/>
      <protection locked="0"/>
    </xf>
    <xf numFmtId="3" fontId="9" fillId="36" borderId="18" xfId="0" applyNumberFormat="1" applyFont="1" applyFill="1" applyBorder="1" applyAlignment="1">
      <alignment horizontal="centerContinuous"/>
    </xf>
    <xf numFmtId="3" fontId="9" fillId="36" borderId="19" xfId="0" applyNumberFormat="1" applyFont="1" applyFill="1" applyBorder="1" applyAlignment="1">
      <alignment horizontal="centerContinuous"/>
    </xf>
    <xf numFmtId="3" fontId="9" fillId="36" borderId="18" xfId="0" applyNumberFormat="1" applyFont="1" applyFill="1" applyBorder="1" applyAlignment="1" applyProtection="1">
      <alignment horizontal="centerContinuous"/>
      <protection/>
    </xf>
    <xf numFmtId="3" fontId="9" fillId="36" borderId="19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0" fillId="39" borderId="24" xfId="0" applyFont="1" applyFill="1" applyBorder="1" applyAlignment="1">
      <alignment/>
    </xf>
    <xf numFmtId="205" fontId="0" fillId="0" borderId="0" xfId="45" applyNumberFormat="1" applyFont="1" applyBorder="1" applyAlignment="1">
      <alignment/>
    </xf>
    <xf numFmtId="210" fontId="9" fillId="35" borderId="18" xfId="0" applyNumberFormat="1" applyFont="1" applyFill="1" applyBorder="1" applyAlignment="1" applyProtection="1">
      <alignment horizontal="centerContinuous"/>
      <protection/>
    </xf>
    <xf numFmtId="210" fontId="9" fillId="35" borderId="19" xfId="0" applyNumberFormat="1" applyFont="1" applyFill="1" applyBorder="1" applyAlignment="1" applyProtection="1">
      <alignment horizontal="centerContinuous"/>
      <protection/>
    </xf>
    <xf numFmtId="210" fontId="9" fillId="38" borderId="18" xfId="0" applyNumberFormat="1" applyFont="1" applyFill="1" applyBorder="1" applyAlignment="1" applyProtection="1">
      <alignment horizontal="centerContinuous"/>
      <protection/>
    </xf>
    <xf numFmtId="210" fontId="9" fillId="38" borderId="19" xfId="0" applyNumberFormat="1" applyFont="1" applyFill="1" applyBorder="1" applyAlignment="1" applyProtection="1">
      <alignment horizontal="centerContinuous"/>
      <protection/>
    </xf>
    <xf numFmtId="210" fontId="9" fillId="35" borderId="20" xfId="0" applyNumberFormat="1" applyFont="1" applyFill="1" applyBorder="1" applyAlignment="1" applyProtection="1">
      <alignment horizontal="centerContinuous"/>
      <protection/>
    </xf>
    <xf numFmtId="205" fontId="0" fillId="0" borderId="0" xfId="45" applyNumberFormat="1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centerContinuous"/>
    </xf>
    <xf numFmtId="0" fontId="1" fillId="36" borderId="26" xfId="0" applyFont="1" applyFill="1" applyBorder="1" applyAlignment="1">
      <alignment horizontal="center"/>
    </xf>
    <xf numFmtId="0" fontId="0" fillId="40" borderId="22" xfId="0" applyFill="1" applyBorder="1" applyAlignment="1">
      <alignment/>
    </xf>
    <xf numFmtId="0" fontId="0" fillId="40" borderId="21" xfId="0" applyFill="1" applyBorder="1" applyAlignment="1">
      <alignment/>
    </xf>
    <xf numFmtId="0" fontId="5" fillId="36" borderId="27" xfId="0" applyFont="1" applyFill="1" applyBorder="1" applyAlignment="1">
      <alignment horizontal="center"/>
    </xf>
    <xf numFmtId="0" fontId="10" fillId="40" borderId="24" xfId="0" applyFont="1" applyFill="1" applyBorder="1" applyAlignment="1">
      <alignment/>
    </xf>
    <xf numFmtId="0" fontId="10" fillId="40" borderId="28" xfId="0" applyFont="1" applyFill="1" applyBorder="1" applyAlignment="1">
      <alignment/>
    </xf>
    <xf numFmtId="206" fontId="0" fillId="34" borderId="21" xfId="45" applyNumberFormat="1" applyFont="1" applyFill="1" applyBorder="1" applyAlignment="1">
      <alignment horizontal="center"/>
    </xf>
    <xf numFmtId="206" fontId="0" fillId="34" borderId="26" xfId="45" applyNumberFormat="1" applyFont="1" applyFill="1" applyBorder="1" applyAlignment="1">
      <alignment horizontal="center"/>
    </xf>
    <xf numFmtId="205" fontId="0" fillId="0" borderId="26" xfId="45" applyNumberFormat="1" applyFont="1" applyBorder="1" applyAlignment="1">
      <alignment/>
    </xf>
    <xf numFmtId="206" fontId="0" fillId="40" borderId="22" xfId="45" applyNumberFormat="1" applyFont="1" applyFill="1" applyBorder="1" applyAlignment="1">
      <alignment horizontal="left"/>
    </xf>
    <xf numFmtId="210" fontId="0" fillId="0" borderId="21" xfId="45" applyNumberFormat="1" applyFont="1" applyBorder="1" applyAlignment="1">
      <alignment/>
    </xf>
    <xf numFmtId="210" fontId="0" fillId="0" borderId="21" xfId="45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10" fillId="34" borderId="24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5" fillId="34" borderId="27" xfId="0" applyFont="1" applyFill="1" applyBorder="1" applyAlignment="1">
      <alignment horizontal="center"/>
    </xf>
    <xf numFmtId="204" fontId="0" fillId="0" borderId="14" xfId="0" applyNumberFormat="1" applyFill="1" applyBorder="1" applyAlignment="1" applyProtection="1">
      <alignment/>
      <protection/>
    </xf>
    <xf numFmtId="204" fontId="0" fillId="0" borderId="13" xfId="0" applyNumberFormat="1" applyFill="1" applyBorder="1" applyAlignment="1" applyProtection="1">
      <alignment/>
      <protection/>
    </xf>
    <xf numFmtId="204" fontId="0" fillId="0" borderId="0" xfId="0" applyNumberFormat="1" applyFill="1" applyBorder="1" applyAlignment="1" applyProtection="1">
      <alignment/>
      <protection/>
    </xf>
    <xf numFmtId="206" fontId="0" fillId="35" borderId="21" xfId="45" applyNumberFormat="1" applyFont="1" applyFill="1" applyBorder="1" applyAlignment="1">
      <alignment/>
    </xf>
    <xf numFmtId="206" fontId="0" fillId="35" borderId="22" xfId="45" applyNumberFormat="1" applyFont="1" applyFill="1" applyBorder="1" applyAlignment="1">
      <alignment/>
    </xf>
    <xf numFmtId="206" fontId="0" fillId="35" borderId="25" xfId="45" applyNumberFormat="1" applyFont="1" applyFill="1" applyBorder="1" applyAlignment="1">
      <alignment/>
    </xf>
    <xf numFmtId="206" fontId="0" fillId="35" borderId="21" xfId="45" applyNumberFormat="1" applyFont="1" applyFill="1" applyBorder="1" applyAlignment="1">
      <alignment horizontal="left"/>
    </xf>
    <xf numFmtId="206" fontId="0" fillId="35" borderId="22" xfId="45" applyNumberFormat="1" applyFont="1" applyFill="1" applyBorder="1" applyAlignment="1">
      <alignment horizontal="left"/>
    </xf>
    <xf numFmtId="205" fontId="0" fillId="35" borderId="25" xfId="45" applyNumberFormat="1" applyFont="1" applyFill="1" applyBorder="1" applyAlignment="1">
      <alignment horizontal="left"/>
    </xf>
    <xf numFmtId="206" fontId="0" fillId="35" borderId="10" xfId="45" applyNumberFormat="1" applyFont="1" applyFill="1" applyBorder="1" applyAlignment="1">
      <alignment/>
    </xf>
    <xf numFmtId="206" fontId="0" fillId="35" borderId="13" xfId="45" applyNumberFormat="1" applyFont="1" applyFill="1" applyBorder="1" applyAlignment="1">
      <alignment/>
    </xf>
    <xf numFmtId="206" fontId="0" fillId="35" borderId="15" xfId="45" applyNumberFormat="1" applyFont="1" applyFill="1" applyBorder="1" applyAlignment="1">
      <alignment/>
    </xf>
    <xf numFmtId="206" fontId="0" fillId="36" borderId="21" xfId="45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35" borderId="18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35" borderId="20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9" xfId="0" applyFont="1" applyBorder="1" applyAlignment="1">
      <alignment/>
    </xf>
    <xf numFmtId="0" fontId="13" fillId="35" borderId="0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/>
    </xf>
    <xf numFmtId="0" fontId="13" fillId="35" borderId="13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centerContinuous"/>
      <protection/>
    </xf>
    <xf numFmtId="0" fontId="0" fillId="34" borderId="19" xfId="0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205" fontId="13" fillId="34" borderId="20" xfId="0" applyNumberFormat="1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Continuous" wrapText="1"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16" xfId="0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Continuous"/>
      <protection/>
    </xf>
    <xf numFmtId="0" fontId="13" fillId="34" borderId="19" xfId="0" applyFont="1" applyFill="1" applyBorder="1" applyAlignment="1" applyProtection="1">
      <alignment horizontal="centerContinuous"/>
      <protection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35" borderId="18" xfId="0" applyFont="1" applyFill="1" applyBorder="1" applyAlignment="1" applyProtection="1">
      <alignment/>
      <protection/>
    </xf>
    <xf numFmtId="0" fontId="13" fillId="35" borderId="19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3" fillId="35" borderId="20" xfId="0" applyFont="1" applyFill="1" applyBorder="1" applyAlignment="1" applyProtection="1">
      <alignment/>
      <protection/>
    </xf>
    <xf numFmtId="210" fontId="13" fillId="35" borderId="20" xfId="0" applyNumberFormat="1" applyFont="1" applyFill="1" applyBorder="1" applyAlignment="1" applyProtection="1">
      <alignment/>
      <protection/>
    </xf>
    <xf numFmtId="210" fontId="13" fillId="35" borderId="18" xfId="0" applyNumberFormat="1" applyFont="1" applyFill="1" applyBorder="1" applyAlignment="1" applyProtection="1">
      <alignment/>
      <protection/>
    </xf>
    <xf numFmtId="210" fontId="13" fillId="35" borderId="19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210" fontId="13" fillId="0" borderId="20" xfId="0" applyNumberFormat="1" applyFont="1" applyBorder="1" applyAlignment="1" applyProtection="1">
      <alignment/>
      <protection/>
    </xf>
    <xf numFmtId="210" fontId="13" fillId="0" borderId="18" xfId="0" applyNumberFormat="1" applyFont="1" applyBorder="1" applyAlignment="1" applyProtection="1">
      <alignment/>
      <protection/>
    </xf>
    <xf numFmtId="210" fontId="13" fillId="0" borderId="19" xfId="0" applyNumberFormat="1" applyFont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Continuous"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centerContinuous"/>
      <protection/>
    </xf>
    <xf numFmtId="49" fontId="0" fillId="0" borderId="20" xfId="0" applyNumberFormat="1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 horizontal="centerContinuous"/>
      <protection locked="0"/>
    </xf>
    <xf numFmtId="3" fontId="9" fillId="0" borderId="20" xfId="0" applyNumberFormat="1" applyFont="1" applyFill="1" applyBorder="1" applyAlignment="1" applyProtection="1">
      <alignment horizontal="centerContinuous"/>
      <protection locked="0"/>
    </xf>
    <xf numFmtId="9" fontId="0" fillId="0" borderId="20" xfId="0" applyNumberFormat="1" applyFill="1" applyBorder="1" applyAlignment="1" applyProtection="1">
      <alignment horizontal="centerContinuous"/>
      <protection locked="0"/>
    </xf>
    <xf numFmtId="0" fontId="0" fillId="0" borderId="13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9" fillId="0" borderId="18" xfId="0" applyNumberFormat="1" applyFont="1" applyFill="1" applyBorder="1" applyAlignment="1" applyProtection="1">
      <alignment horizontal="centerContinuous"/>
      <protection/>
    </xf>
    <xf numFmtId="3" fontId="9" fillId="0" borderId="19" xfId="0" applyNumberFormat="1" applyFont="1" applyFill="1" applyBorder="1" applyAlignment="1" applyProtection="1">
      <alignment horizontal="centerContinuous"/>
      <protection/>
    </xf>
    <xf numFmtId="3" fontId="9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204" fontId="0" fillId="0" borderId="20" xfId="0" applyNumberFormat="1" applyFill="1" applyBorder="1" applyAlignment="1" applyProtection="1">
      <alignment horizontal="centerContinuous"/>
      <protection/>
    </xf>
    <xf numFmtId="204" fontId="0" fillId="0" borderId="18" xfId="0" applyNumberFormat="1" applyFill="1" applyBorder="1" applyAlignment="1" applyProtection="1">
      <alignment horizontal="centerContinuous"/>
      <protection/>
    </xf>
    <xf numFmtId="204" fontId="0" fillId="0" borderId="19" xfId="0" applyNumberFormat="1" applyFill="1" applyBorder="1" applyAlignment="1" applyProtection="1">
      <alignment horizontal="centerContinuous"/>
      <protection/>
    </xf>
    <xf numFmtId="3" fontId="0" fillId="0" borderId="20" xfId="0" applyNumberFormat="1" applyFill="1" applyBorder="1" applyAlignment="1" applyProtection="1">
      <alignment horizontal="centerContinuous" wrapText="1"/>
      <protection locked="0"/>
    </xf>
    <xf numFmtId="0" fontId="0" fillId="0" borderId="20" xfId="0" applyFill="1" applyBorder="1" applyAlignment="1" applyProtection="1">
      <alignment/>
      <protection/>
    </xf>
    <xf numFmtId="210" fontId="9" fillId="36" borderId="20" xfId="0" applyNumberFormat="1" applyFont="1" applyFill="1" applyBorder="1" applyAlignment="1" applyProtection="1">
      <alignment horizontal="centerContinuous"/>
      <protection/>
    </xf>
    <xf numFmtId="205" fontId="9" fillId="36" borderId="20" xfId="0" applyNumberFormat="1" applyFont="1" applyFill="1" applyBorder="1" applyAlignment="1" applyProtection="1">
      <alignment horizontal="centerContinuous"/>
      <protection/>
    </xf>
    <xf numFmtId="3" fontId="9" fillId="35" borderId="20" xfId="0" applyNumberFormat="1" applyFont="1" applyFill="1" applyBorder="1" applyAlignment="1" applyProtection="1">
      <alignment horizontal="centerContinuous"/>
      <protection locked="0"/>
    </xf>
    <xf numFmtId="1" fontId="1" fillId="34" borderId="26" xfId="45" applyNumberFormat="1" applyFont="1" applyFill="1" applyBorder="1" applyAlignment="1">
      <alignment/>
    </xf>
    <xf numFmtId="1" fontId="1" fillId="34" borderId="26" xfId="0" applyNumberFormat="1" applyFont="1" applyFill="1" applyBorder="1" applyAlignment="1">
      <alignment horizontal="right"/>
    </xf>
    <xf numFmtId="1" fontId="1" fillId="34" borderId="19" xfId="45" applyNumberFormat="1" applyFont="1" applyFill="1" applyBorder="1" applyAlignment="1">
      <alignment/>
    </xf>
    <xf numFmtId="3" fontId="0" fillId="35" borderId="20" xfId="0" applyNumberFormat="1" applyFont="1" applyFill="1" applyBorder="1" applyAlignment="1" applyProtection="1">
      <alignment horizontal="centerContinuous"/>
      <protection/>
    </xf>
    <xf numFmtId="0" fontId="0" fillId="35" borderId="19" xfId="0" applyFont="1" applyFill="1" applyBorder="1" applyAlignment="1" applyProtection="1">
      <alignment horizontal="centerContinuous"/>
      <protection/>
    </xf>
    <xf numFmtId="3" fontId="0" fillId="35" borderId="15" xfId="0" applyNumberFormat="1" applyFont="1" applyFill="1" applyBorder="1" applyAlignment="1" applyProtection="1">
      <alignment horizontal="centerContinuous"/>
      <protection/>
    </xf>
    <xf numFmtId="0" fontId="0" fillId="35" borderId="17" xfId="0" applyFont="1" applyFill="1" applyBorder="1" applyAlignment="1" applyProtection="1">
      <alignment horizontal="centerContinuous"/>
      <protection/>
    </xf>
    <xf numFmtId="210" fontId="0" fillId="35" borderId="20" xfId="0" applyNumberFormat="1" applyFont="1" applyFill="1" applyBorder="1" applyAlignment="1" applyProtection="1">
      <alignment horizontal="centerContinuous"/>
      <protection/>
    </xf>
    <xf numFmtId="210" fontId="0" fillId="35" borderId="18" xfId="0" applyNumberFormat="1" applyFont="1" applyFill="1" applyBorder="1" applyAlignment="1" applyProtection="1">
      <alignment horizontal="centerContinuous"/>
      <protection/>
    </xf>
    <xf numFmtId="210" fontId="0" fillId="35" borderId="19" xfId="0" applyNumberFormat="1" applyFont="1" applyFill="1" applyBorder="1" applyAlignment="1" applyProtection="1">
      <alignment horizontal="centerContinuous"/>
      <protection/>
    </xf>
    <xf numFmtId="0" fontId="0" fillId="35" borderId="20" xfId="0" applyFont="1" applyFill="1" applyBorder="1" applyAlignment="1" applyProtection="1">
      <alignment horizontal="centerContinuous"/>
      <protection/>
    </xf>
    <xf numFmtId="205" fontId="13" fillId="34" borderId="20" xfId="0" applyNumberFormat="1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Continuous" wrapText="1"/>
      <protection locked="0"/>
    </xf>
    <xf numFmtId="3" fontId="0" fillId="35" borderId="0" xfId="0" applyNumberFormat="1" applyFill="1" applyBorder="1" applyAlignment="1" applyProtection="1">
      <alignment horizontal="centerContinuous" wrapText="1"/>
      <protection locked="0"/>
    </xf>
    <xf numFmtId="1" fontId="0" fillId="37" borderId="18" xfId="0" applyNumberFormat="1" applyFill="1" applyBorder="1" applyAlignment="1" applyProtection="1">
      <alignment horizontal="centerContinuous"/>
      <protection/>
    </xf>
    <xf numFmtId="1" fontId="0" fillId="37" borderId="19" xfId="0" applyNumberFormat="1" applyFill="1" applyBorder="1" applyAlignment="1" applyProtection="1">
      <alignment horizontal="centerContinuous"/>
      <protection/>
    </xf>
    <xf numFmtId="1" fontId="0" fillId="37" borderId="20" xfId="0" applyNumberFormat="1" applyFill="1" applyBorder="1" applyAlignment="1" applyProtection="1">
      <alignment horizontal="centerContinuous"/>
      <protection/>
    </xf>
    <xf numFmtId="3" fontId="0" fillId="37" borderId="18" xfId="0" applyNumberFormat="1" applyFill="1" applyBorder="1" applyAlignment="1" applyProtection="1">
      <alignment horizontal="centerContinuous"/>
      <protection/>
    </xf>
    <xf numFmtId="3" fontId="0" fillId="37" borderId="19" xfId="0" applyNumberFormat="1" applyFill="1" applyBorder="1" applyAlignment="1" applyProtection="1">
      <alignment horizontal="centerContinuous"/>
      <protection/>
    </xf>
    <xf numFmtId="3" fontId="9" fillId="40" borderId="20" xfId="0" applyNumberFormat="1" applyFont="1" applyFill="1" applyBorder="1" applyAlignment="1" applyProtection="1">
      <alignment horizontal="centerContinuous"/>
      <protection/>
    </xf>
    <xf numFmtId="3" fontId="9" fillId="40" borderId="18" xfId="0" applyNumberFormat="1" applyFont="1" applyFill="1" applyBorder="1" applyAlignment="1" applyProtection="1">
      <alignment horizontal="centerContinuous"/>
      <protection/>
    </xf>
    <xf numFmtId="3" fontId="9" fillId="40" borderId="19" xfId="0" applyNumberFormat="1" applyFont="1" applyFill="1" applyBorder="1" applyAlignment="1" applyProtection="1">
      <alignment horizontal="centerContinuous"/>
      <protection/>
    </xf>
    <xf numFmtId="1" fontId="0" fillId="40" borderId="0" xfId="0" applyNumberFormat="1" applyFill="1" applyBorder="1" applyAlignment="1" applyProtection="1">
      <alignment/>
      <protection/>
    </xf>
    <xf numFmtId="3" fontId="9" fillId="40" borderId="0" xfId="0" applyNumberFormat="1" applyFont="1" applyFill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3" fontId="9" fillId="40" borderId="0" xfId="0" applyNumberFormat="1" applyFont="1" applyFill="1" applyBorder="1" applyAlignment="1" applyProtection="1">
      <alignment/>
      <protection/>
    </xf>
    <xf numFmtId="9" fontId="0" fillId="40" borderId="21" xfId="0" applyNumberFormat="1" applyFill="1" applyBorder="1" applyAlignment="1">
      <alignment/>
    </xf>
    <xf numFmtId="9" fontId="0" fillId="40" borderId="22" xfId="0" applyNumberFormat="1" applyFont="1" applyFill="1" applyBorder="1" applyAlignment="1">
      <alignment/>
    </xf>
    <xf numFmtId="9" fontId="0" fillId="40" borderId="22" xfId="0" applyNumberFormat="1" applyFill="1" applyBorder="1" applyAlignment="1">
      <alignment/>
    </xf>
    <xf numFmtId="9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0" fillId="41" borderId="26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9" fontId="10" fillId="34" borderId="24" xfId="0" applyNumberFormat="1" applyFont="1" applyFill="1" applyBorder="1" applyAlignment="1">
      <alignment/>
    </xf>
    <xf numFmtId="9" fontId="10" fillId="34" borderId="28" xfId="0" applyNumberFormat="1" applyFont="1" applyFill="1" applyBorder="1" applyAlignment="1">
      <alignment/>
    </xf>
    <xf numFmtId="9" fontId="10" fillId="40" borderId="24" xfId="0" applyNumberFormat="1" applyFont="1" applyFill="1" applyBorder="1" applyAlignment="1">
      <alignment/>
    </xf>
    <xf numFmtId="3" fontId="10" fillId="40" borderId="24" xfId="0" applyNumberFormat="1" applyFont="1" applyFill="1" applyBorder="1" applyAlignment="1">
      <alignment/>
    </xf>
    <xf numFmtId="3" fontId="0" fillId="35" borderId="20" xfId="0" applyNumberFormat="1" applyFill="1" applyBorder="1" applyAlignment="1" applyProtection="1">
      <alignment horizontal="centerContinuous"/>
      <protection/>
    </xf>
    <xf numFmtId="205" fontId="0" fillId="34" borderId="20" xfId="0" applyNumberFormat="1" applyFill="1" applyBorder="1" applyAlignment="1" applyProtection="1">
      <alignment horizontal="centerContinuous"/>
      <protection locked="0"/>
    </xf>
    <xf numFmtId="205" fontId="0" fillId="34" borderId="20" xfId="0" applyNumberFormat="1" applyFill="1" applyBorder="1" applyAlignment="1" applyProtection="1">
      <alignment horizontal="centerContinuous"/>
      <protection/>
    </xf>
    <xf numFmtId="210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210" fontId="10" fillId="0" borderId="0" xfId="0" applyNumberFormat="1" applyFont="1" applyFill="1" applyBorder="1" applyAlignment="1">
      <alignment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35" borderId="20" xfId="0" applyNumberFormat="1" applyFill="1" applyBorder="1" applyAlignment="1" applyProtection="1">
      <alignment horizontal="centerContinuous" wrapText="1"/>
      <protection locked="0"/>
    </xf>
    <xf numFmtId="3" fontId="0" fillId="0" borderId="21" xfId="0" applyNumberFormat="1" applyBorder="1" applyAlignment="1">
      <alignment/>
    </xf>
    <xf numFmtId="3" fontId="0" fillId="0" borderId="14" xfId="45" applyNumberFormat="1" applyFont="1" applyFill="1" applyBorder="1" applyAlignment="1">
      <alignment horizontal="center"/>
    </xf>
    <xf numFmtId="3" fontId="0" fillId="40" borderId="22" xfId="0" applyNumberFormat="1" applyFill="1" applyBorder="1" applyAlignment="1">
      <alignment/>
    </xf>
    <xf numFmtId="3" fontId="0" fillId="40" borderId="14" xfId="45" applyNumberFormat="1" applyFont="1" applyFill="1" applyBorder="1" applyAlignment="1">
      <alignment horizontal="right"/>
    </xf>
    <xf numFmtId="3" fontId="0" fillId="0" borderId="25" xfId="0" applyNumberForma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40" borderId="28" xfId="0" applyNumberFormat="1" applyFont="1" applyFill="1" applyBorder="1" applyAlignment="1">
      <alignment/>
    </xf>
    <xf numFmtId="3" fontId="10" fillId="34" borderId="24" xfId="0" applyNumberFormat="1" applyFont="1" applyFill="1" applyBorder="1" applyAlignment="1">
      <alignment/>
    </xf>
    <xf numFmtId="3" fontId="10" fillId="39" borderId="24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Continuous" wrapText="1"/>
      <protection locked="0"/>
    </xf>
    <xf numFmtId="0" fontId="0" fillId="0" borderId="18" xfId="0" applyFill="1" applyBorder="1" applyAlignment="1" applyProtection="1">
      <alignment horizontal="centerContinuous" wrapText="1"/>
      <protection locked="0"/>
    </xf>
    <xf numFmtId="3" fontId="0" fillId="35" borderId="18" xfId="0" applyNumberFormat="1" applyFill="1" applyBorder="1" applyAlignment="1" applyProtection="1">
      <alignment horizontal="centerContinuous"/>
      <protection/>
    </xf>
    <xf numFmtId="3" fontId="0" fillId="35" borderId="19" xfId="0" applyNumberFormat="1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Continuous"/>
      <protection locked="0"/>
    </xf>
    <xf numFmtId="1" fontId="0" fillId="0" borderId="13" xfId="0" applyNumberFormat="1" applyFill="1" applyBorder="1" applyAlignment="1" applyProtection="1">
      <alignment horizontal="centerContinuous" wrapText="1"/>
      <protection locked="0"/>
    </xf>
    <xf numFmtId="3" fontId="9" fillId="0" borderId="20" xfId="50" applyNumberFormat="1" applyFont="1" applyFill="1" applyBorder="1" applyAlignment="1" applyProtection="1">
      <alignment horizontal="centerContinuous"/>
      <protection locked="0"/>
    </xf>
    <xf numFmtId="3" fontId="0" fillId="0" borderId="20" xfId="50" applyNumberFormat="1" applyFont="1" applyFill="1" applyBorder="1" applyAlignment="1" applyProtection="1">
      <alignment horizontal="centerContinuous"/>
      <protection locked="0"/>
    </xf>
    <xf numFmtId="14" fontId="0" fillId="0" borderId="20" xfId="0" applyNumberFormat="1" applyFill="1" applyBorder="1" applyAlignment="1" applyProtection="1" quotePrefix="1">
      <alignment horizontal="centerContinuous"/>
      <protection locked="0"/>
    </xf>
    <xf numFmtId="0" fontId="0" fillId="0" borderId="13" xfId="0" applyFill="1" applyBorder="1" applyAlignment="1" applyProtection="1">
      <alignment/>
      <protection locked="0"/>
    </xf>
    <xf numFmtId="0" fontId="20" fillId="35" borderId="0" xfId="0" applyFont="1" applyFill="1" applyAlignment="1" applyProtection="1">
      <alignment/>
      <protection locked="0"/>
    </xf>
    <xf numFmtId="0" fontId="20" fillId="35" borderId="0" xfId="0" applyFont="1" applyFill="1" applyAlignment="1" applyProtection="1">
      <alignment horizontal="justify"/>
      <protection locked="0"/>
    </xf>
    <xf numFmtId="0" fontId="13" fillId="35" borderId="0" xfId="0" applyFont="1" applyFill="1" applyAlignment="1" applyProtection="1">
      <alignment/>
      <protection locked="0"/>
    </xf>
    <xf numFmtId="0" fontId="20" fillId="35" borderId="0" xfId="0" applyFont="1" applyFill="1" applyAlignment="1" applyProtection="1">
      <alignment horizontal="left"/>
      <protection locked="0"/>
    </xf>
    <xf numFmtId="14" fontId="0" fillId="35" borderId="20" xfId="0" applyNumberFormat="1" applyFill="1" applyBorder="1" applyAlignment="1" applyProtection="1" quotePrefix="1">
      <alignment/>
      <protection locked="0"/>
    </xf>
    <xf numFmtId="17" fontId="0" fillId="35" borderId="2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Continuous"/>
      <protection locked="0"/>
    </xf>
    <xf numFmtId="49" fontId="1" fillId="0" borderId="11" xfId="0" applyNumberFormat="1" applyFont="1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 locked="0"/>
    </xf>
    <xf numFmtId="0" fontId="1" fillId="0" borderId="20" xfId="0" applyFont="1" applyFill="1" applyBorder="1" applyAlignment="1" applyProtection="1">
      <alignment horizontal="centerContinuous"/>
      <protection locked="0"/>
    </xf>
    <xf numFmtId="0" fontId="1" fillId="0" borderId="18" xfId="0" applyFont="1" applyFill="1" applyBorder="1" applyAlignment="1" applyProtection="1">
      <alignment horizontal="centerContinuous"/>
      <protection locked="0"/>
    </xf>
    <xf numFmtId="49" fontId="1" fillId="0" borderId="16" xfId="0" applyNumberFormat="1" applyFont="1" applyFill="1" applyBorder="1" applyAlignment="1" applyProtection="1">
      <alignment horizontal="centerContinuous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Border="1" applyAlignment="1" applyProtection="1">
      <alignment horizontal="centerContinuous"/>
      <protection locked="0"/>
    </xf>
    <xf numFmtId="49" fontId="9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/>
      <protection locked="0"/>
    </xf>
    <xf numFmtId="3" fontId="9" fillId="0" borderId="11" xfId="0" applyNumberFormat="1" applyFont="1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/>
      <protection locked="0"/>
    </xf>
    <xf numFmtId="49" fontId="9" fillId="0" borderId="16" xfId="0" applyNumberFormat="1" applyFont="1" applyFill="1" applyBorder="1" applyAlignment="1" applyProtection="1">
      <alignment horizontal="centerContinuous"/>
      <protection locked="0"/>
    </xf>
    <xf numFmtId="3" fontId="9" fillId="0" borderId="16" xfId="0" applyNumberFormat="1" applyFont="1" applyFill="1" applyBorder="1" applyAlignment="1" applyProtection="1">
      <alignment horizontal="centerContinuous"/>
      <protection locked="0"/>
    </xf>
    <xf numFmtId="0" fontId="0" fillId="0" borderId="16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/>
      <protection locked="0"/>
    </xf>
    <xf numFmtId="3" fontId="9" fillId="0" borderId="18" xfId="0" applyNumberFormat="1" applyFont="1" applyFill="1" applyBorder="1" applyAlignment="1" applyProtection="1">
      <alignment horizontal="centerContinuous"/>
      <protection locked="0"/>
    </xf>
    <xf numFmtId="49" fontId="9" fillId="0" borderId="18" xfId="0" applyNumberFormat="1" applyFont="1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/>
      <protection locked="0"/>
    </xf>
    <xf numFmtId="3" fontId="11" fillId="0" borderId="18" xfId="0" applyNumberFormat="1" applyFont="1" applyFill="1" applyBorder="1" applyAlignment="1" applyProtection="1">
      <alignment horizontal="centerContinuous"/>
      <protection locked="0"/>
    </xf>
    <xf numFmtId="3" fontId="1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49" fontId="11" fillId="0" borderId="20" xfId="0" applyNumberFormat="1" applyFont="1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/>
      <protection locked="0"/>
    </xf>
    <xf numFmtId="3" fontId="9" fillId="0" borderId="13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NumberFormat="1" applyFill="1" applyBorder="1" applyAlignment="1" applyProtection="1">
      <alignment/>
      <protection/>
    </xf>
    <xf numFmtId="204" fontId="0" fillId="0" borderId="11" xfId="0" applyNumberFormat="1" applyFill="1" applyBorder="1" applyAlignment="1" applyProtection="1">
      <alignment horizontal="centerContinuous"/>
      <protection/>
    </xf>
    <xf numFmtId="204" fontId="0" fillId="0" borderId="16" xfId="0" applyNumberFormat="1" applyFill="1" applyBorder="1" applyAlignment="1" applyProtection="1">
      <alignment/>
      <protection/>
    </xf>
    <xf numFmtId="204" fontId="0" fillId="0" borderId="0" xfId="0" applyNumberFormat="1" applyFill="1" applyBorder="1" applyAlignment="1" applyProtection="1">
      <alignment horizontal="centerContinuous"/>
      <protection/>
    </xf>
    <xf numFmtId="3" fontId="0" fillId="0" borderId="14" xfId="0" applyNumberFormat="1" applyFill="1" applyBorder="1" applyAlignment="1" applyProtection="1">
      <alignment/>
      <protection/>
    </xf>
    <xf numFmtId="204" fontId="0" fillId="0" borderId="17" xfId="0" applyNumberForma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 horizontal="centerContinuous"/>
      <protection/>
    </xf>
    <xf numFmtId="3" fontId="0" fillId="0" borderId="19" xfId="0" applyNumberFormat="1" applyFill="1" applyBorder="1" applyAlignment="1" applyProtection="1">
      <alignment horizontal="centerContinuous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02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Continuous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Continuous"/>
      <protection/>
    </xf>
    <xf numFmtId="0" fontId="0" fillId="0" borderId="12" xfId="0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Continuous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Continuous"/>
      <protection/>
    </xf>
    <xf numFmtId="0" fontId="1" fillId="0" borderId="11" xfId="0" applyFont="1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7" xfId="0" applyFill="1" applyBorder="1" applyAlignment="1" applyProtection="1">
      <alignment horizontal="centerContinuous"/>
      <protection/>
    </xf>
    <xf numFmtId="0" fontId="1" fillId="0" borderId="12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centerContinuous" vertical="center"/>
      <protection/>
    </xf>
    <xf numFmtId="0" fontId="0" fillId="35" borderId="11" xfId="0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centerContinuous" vertical="center"/>
      <protection/>
    </xf>
    <xf numFmtId="0" fontId="0" fillId="35" borderId="13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Continuous"/>
      <protection/>
    </xf>
    <xf numFmtId="3" fontId="9" fillId="0" borderId="11" xfId="0" applyNumberFormat="1" applyFont="1" applyFill="1" applyBorder="1" applyAlignment="1" applyProtection="1">
      <alignment horizontal="centerContinuous"/>
      <protection/>
    </xf>
    <xf numFmtId="49" fontId="9" fillId="0" borderId="0" xfId="0" applyNumberFormat="1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centerContinuous"/>
      <protection/>
    </xf>
    <xf numFmtId="0" fontId="0" fillId="35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1" fillId="35" borderId="20" xfId="0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/>
      <protection/>
    </xf>
    <xf numFmtId="0" fontId="1" fillId="35" borderId="19" xfId="0" applyFont="1" applyFill="1" applyBorder="1" applyAlignment="1" applyProtection="1">
      <alignment vertical="center"/>
      <protection/>
    </xf>
    <xf numFmtId="0" fontId="1" fillId="35" borderId="18" xfId="0" applyFont="1" applyFill="1" applyBorder="1" applyAlignment="1" applyProtection="1">
      <alignment horizontal="left" vertical="center"/>
      <protection/>
    </xf>
    <xf numFmtId="0" fontId="1" fillId="35" borderId="18" xfId="0" applyFont="1" applyFill="1" applyBorder="1" applyAlignment="1" applyProtection="1">
      <alignment horizontal="centerContinuous" vertical="center"/>
      <protection/>
    </xf>
    <xf numFmtId="0" fontId="1" fillId="35" borderId="19" xfId="0" applyFont="1" applyFill="1" applyBorder="1" applyAlignment="1" applyProtection="1">
      <alignment horizontal="centerContinuous" vertical="center"/>
      <protection/>
    </xf>
    <xf numFmtId="0" fontId="1" fillId="35" borderId="19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Continuous"/>
      <protection/>
    </xf>
    <xf numFmtId="3" fontId="11" fillId="0" borderId="13" xfId="0" applyNumberFormat="1" applyFont="1" applyFill="1" applyBorder="1" applyAlignment="1" applyProtection="1">
      <alignment horizontal="centerContinuous"/>
      <protection/>
    </xf>
    <xf numFmtId="3" fontId="11" fillId="0" borderId="14" xfId="0" applyNumberFormat="1" applyFont="1" applyFill="1" applyBorder="1" applyAlignment="1" applyProtection="1">
      <alignment horizontal="centerContinuous"/>
      <protection/>
    </xf>
    <xf numFmtId="49" fontId="11" fillId="0" borderId="0" xfId="0" applyNumberFormat="1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11" fillId="0" borderId="13" xfId="0" applyFont="1" applyFill="1" applyBorder="1" applyAlignment="1" applyProtection="1">
      <alignment horizontal="centerContinuous"/>
      <protection/>
    </xf>
    <xf numFmtId="0" fontId="11" fillId="0" borderId="14" xfId="0" applyFont="1" applyFill="1" applyBorder="1" applyAlignment="1" applyProtection="1">
      <alignment horizontal="centerContinuous"/>
      <protection/>
    </xf>
    <xf numFmtId="49" fontId="11" fillId="0" borderId="18" xfId="0" applyNumberFormat="1" applyFont="1" applyFill="1" applyBorder="1" applyAlignment="1" applyProtection="1">
      <alignment horizontal="centerContinuous"/>
      <protection/>
    </xf>
    <xf numFmtId="0" fontId="11" fillId="0" borderId="18" xfId="0" applyFont="1" applyFill="1" applyBorder="1" applyAlignment="1" applyProtection="1">
      <alignment horizontal="centerContinuous"/>
      <protection/>
    </xf>
    <xf numFmtId="0" fontId="11" fillId="0" borderId="20" xfId="0" applyFont="1" applyFill="1" applyBorder="1" applyAlignment="1" applyProtection="1">
      <alignment horizontal="centerContinuous"/>
      <protection/>
    </xf>
    <xf numFmtId="0" fontId="11" fillId="0" borderId="19" xfId="0" applyFont="1" applyFill="1" applyBorder="1" applyAlignment="1" applyProtection="1">
      <alignment horizontal="centerContinuous"/>
      <protection/>
    </xf>
    <xf numFmtId="49" fontId="11" fillId="0" borderId="16" xfId="0" applyNumberFormat="1" applyFont="1" applyFill="1" applyBorder="1" applyAlignment="1" applyProtection="1">
      <alignment horizontal="centerContinuous"/>
      <protection/>
    </xf>
    <xf numFmtId="0" fontId="11" fillId="0" borderId="16" xfId="0" applyFont="1" applyFill="1" applyBorder="1" applyAlignment="1" applyProtection="1">
      <alignment horizontal="centerContinuous"/>
      <protection/>
    </xf>
    <xf numFmtId="3" fontId="11" fillId="0" borderId="16" xfId="0" applyNumberFormat="1" applyFont="1" applyFill="1" applyBorder="1" applyAlignment="1" applyProtection="1">
      <alignment horizontal="centerContinuous"/>
      <protection/>
    </xf>
    <xf numFmtId="49" fontId="11" fillId="0" borderId="11" xfId="0" applyNumberFormat="1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Continuous"/>
      <protection/>
    </xf>
    <xf numFmtId="3" fontId="11" fillId="0" borderId="11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Continuous"/>
      <protection/>
    </xf>
    <xf numFmtId="0" fontId="9" fillId="0" borderId="11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" fontId="0" fillId="35" borderId="20" xfId="0" applyNumberFormat="1" applyFont="1" applyFill="1" applyBorder="1" applyAlignment="1" applyProtection="1">
      <alignment/>
      <protection/>
    </xf>
    <xf numFmtId="1" fontId="0" fillId="35" borderId="18" xfId="0" applyNumberFormat="1" applyFont="1" applyFill="1" applyBorder="1" applyAlignment="1" applyProtection="1">
      <alignment/>
      <protection/>
    </xf>
    <xf numFmtId="1" fontId="0" fillId="35" borderId="18" xfId="0" applyNumberFormat="1" applyFill="1" applyBorder="1" applyAlignment="1" applyProtection="1">
      <alignment/>
      <protection/>
    </xf>
    <xf numFmtId="1" fontId="0" fillId="35" borderId="19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3" fontId="9" fillId="0" borderId="20" xfId="50" applyNumberFormat="1" applyFont="1" applyFill="1" applyBorder="1" applyAlignment="1" applyProtection="1">
      <alignment horizontal="centerContinuous"/>
      <protection/>
    </xf>
    <xf numFmtId="3" fontId="0" fillId="0" borderId="0" xfId="0" applyNumberFormat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3" fontId="0" fillId="35" borderId="20" xfId="0" applyNumberFormat="1" applyFill="1" applyBorder="1" applyAlignment="1" applyProtection="1">
      <alignment/>
      <protection/>
    </xf>
    <xf numFmtId="3" fontId="1" fillId="35" borderId="18" xfId="0" applyNumberFormat="1" applyFon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/>
      <protection/>
    </xf>
    <xf numFmtId="3" fontId="0" fillId="35" borderId="18" xfId="0" applyNumberFormat="1" applyFill="1" applyBorder="1" applyAlignment="1" applyProtection="1">
      <alignment/>
      <protection/>
    </xf>
    <xf numFmtId="3" fontId="0" fillId="35" borderId="19" xfId="0" applyNumberForma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Continuous"/>
      <protection/>
    </xf>
    <xf numFmtId="0" fontId="18" fillId="0" borderId="0" xfId="0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 horizontal="centerContinuous" wrapText="1"/>
      <protection/>
    </xf>
    <xf numFmtId="0" fontId="0" fillId="0" borderId="19" xfId="0" applyFill="1" applyBorder="1" applyAlignment="1" applyProtection="1">
      <alignment horizontal="centerContinuous" wrapText="1"/>
      <protection/>
    </xf>
    <xf numFmtId="211" fontId="0" fillId="0" borderId="20" xfId="0" applyNumberFormat="1" applyFill="1" applyBorder="1" applyAlignment="1" applyProtection="1">
      <alignment horizontal="centerContinuous"/>
      <protection/>
    </xf>
    <xf numFmtId="1" fontId="0" fillId="0" borderId="20" xfId="0" applyNumberFormat="1" applyFill="1" applyBorder="1" applyAlignment="1" applyProtection="1">
      <alignment horizontal="centerContinuous" wrapText="1"/>
      <protection/>
    </xf>
    <xf numFmtId="1" fontId="0" fillId="0" borderId="18" xfId="0" applyNumberFormat="1" applyFill="1" applyBorder="1" applyAlignment="1" applyProtection="1">
      <alignment horizontal="centerContinuous" wrapText="1"/>
      <protection/>
    </xf>
    <xf numFmtId="1" fontId="0" fillId="0" borderId="19" xfId="0" applyNumberFormat="1" applyFill="1" applyBorder="1" applyAlignment="1" applyProtection="1">
      <alignment horizontal="centerContinuous" wrapText="1"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35" borderId="18" xfId="0" applyFill="1" applyBorder="1" applyAlignment="1" applyProtection="1">
      <alignment horizontal="centerContinuous"/>
      <protection/>
    </xf>
    <xf numFmtId="0" fontId="0" fillId="35" borderId="19" xfId="0" applyFill="1" applyBorder="1" applyAlignment="1" applyProtection="1">
      <alignment horizontal="centerContinuous"/>
      <protection/>
    </xf>
    <xf numFmtId="0" fontId="0" fillId="0" borderId="34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 wrapText="1"/>
      <protection/>
    </xf>
    <xf numFmtId="0" fontId="0" fillId="0" borderId="16" xfId="0" applyFill="1" applyBorder="1" applyAlignment="1" applyProtection="1">
      <alignment horizontal="centerContinuous" wrapText="1"/>
      <protection/>
    </xf>
    <xf numFmtId="0" fontId="19" fillId="42" borderId="0" xfId="0" applyFont="1" applyFill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 horizontal="centerContinuous"/>
      <protection locked="0"/>
    </xf>
    <xf numFmtId="49" fontId="0" fillId="0" borderId="11" xfId="0" applyNumberFormat="1" applyFill="1" applyBorder="1" applyAlignment="1" applyProtection="1">
      <alignment horizontal="centerContinuous"/>
      <protection locked="0"/>
    </xf>
    <xf numFmtId="0" fontId="0" fillId="0" borderId="19" xfId="0" applyFill="1" applyBorder="1" applyAlignment="1" applyProtection="1">
      <alignment horizontal="centerContinuous"/>
      <protection locked="0"/>
    </xf>
    <xf numFmtId="49" fontId="1" fillId="0" borderId="20" xfId="0" applyNumberFormat="1" applyFont="1" applyFill="1" applyBorder="1" applyAlignment="1" applyProtection="1">
      <alignment horizontal="centerContinuous"/>
      <protection locked="0"/>
    </xf>
    <xf numFmtId="49" fontId="1" fillId="0" borderId="18" xfId="0" applyNumberFormat="1" applyFont="1" applyFill="1" applyBorder="1" applyAlignment="1" applyProtection="1">
      <alignment horizontal="centerContinuous"/>
      <protection locked="0"/>
    </xf>
    <xf numFmtId="49" fontId="1" fillId="0" borderId="19" xfId="0" applyNumberFormat="1" applyFont="1" applyFill="1" applyBorder="1" applyAlignment="1" applyProtection="1">
      <alignment horizontal="centerContinuous"/>
      <protection locked="0"/>
    </xf>
    <xf numFmtId="0" fontId="1" fillId="0" borderId="19" xfId="0" applyFont="1" applyFill="1" applyBorder="1" applyAlignment="1" applyProtection="1">
      <alignment horizontal="centerContinuous"/>
      <protection locked="0"/>
    </xf>
    <xf numFmtId="0" fontId="0" fillId="0" borderId="18" xfId="0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1" fillId="0" borderId="17" xfId="0" applyFont="1" applyFill="1" applyBorder="1" applyAlignment="1" applyProtection="1">
      <alignment horizontal="centerContinuous"/>
      <protection locked="0"/>
    </xf>
    <xf numFmtId="0" fontId="0" fillId="0" borderId="19" xfId="0" applyFill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 horizontal="centerContinuous"/>
      <protection locked="0"/>
    </xf>
    <xf numFmtId="49" fontId="0" fillId="0" borderId="17" xfId="0" applyNumberFormat="1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/>
      <protection locked="0"/>
    </xf>
    <xf numFmtId="0" fontId="13" fillId="0" borderId="11" xfId="0" applyFont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Continuous"/>
      <protection locked="0"/>
    </xf>
    <xf numFmtId="0" fontId="1" fillId="0" borderId="20" xfId="0" applyFont="1" applyFill="1" applyBorder="1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 locked="0"/>
    </xf>
    <xf numFmtId="0" fontId="0" fillId="0" borderId="18" xfId="0" applyNumberFormat="1" applyFill="1" applyBorder="1" applyAlignment="1" applyProtection="1">
      <alignment horizontal="centerContinuous"/>
      <protection locked="0"/>
    </xf>
    <xf numFmtId="0" fontId="0" fillId="0" borderId="19" xfId="0" applyNumberFormat="1" applyFill="1" applyBorder="1" applyAlignment="1" applyProtection="1">
      <alignment horizontal="centerContinuous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Continuous"/>
      <protection locked="0"/>
    </xf>
    <xf numFmtId="0" fontId="0" fillId="0" borderId="10" xfId="0" applyFill="1" applyBorder="1" applyAlignment="1" applyProtection="1">
      <alignment horizontal="centerContinuous"/>
      <protection locked="0"/>
    </xf>
    <xf numFmtId="3" fontId="9" fillId="0" borderId="12" xfId="0" applyNumberFormat="1" applyFont="1" applyFill="1" applyBorder="1" applyAlignment="1" applyProtection="1">
      <alignment horizontal="centerContinuous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Continuous"/>
      <protection locked="0"/>
    </xf>
    <xf numFmtId="0" fontId="9" fillId="0" borderId="14" xfId="0" applyFont="1" applyFill="1" applyBorder="1" applyAlignment="1" applyProtection="1">
      <alignment horizontal="centerContinuous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 horizontal="centerContinuous"/>
      <protection locked="0"/>
    </xf>
    <xf numFmtId="0" fontId="9" fillId="0" borderId="17" xfId="0" applyFont="1" applyFill="1" applyBorder="1" applyAlignment="1" applyProtection="1">
      <alignment horizontal="centerContinuous"/>
      <protection locked="0"/>
    </xf>
    <xf numFmtId="0" fontId="0" fillId="0" borderId="17" xfId="0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 horizontal="centerContinuous"/>
      <protection locked="0"/>
    </xf>
    <xf numFmtId="49" fontId="0" fillId="0" borderId="15" xfId="0" applyNumberFormat="1" applyFill="1" applyBorder="1" applyAlignment="1" applyProtection="1">
      <alignment horizontal="centerContinuous"/>
      <protection locked="0"/>
    </xf>
    <xf numFmtId="3" fontId="9" fillId="0" borderId="19" xfId="0" applyNumberFormat="1" applyFont="1" applyFill="1" applyBorder="1" applyAlignment="1" applyProtection="1">
      <alignment horizontal="centerContinuous"/>
      <protection locked="0"/>
    </xf>
    <xf numFmtId="0" fontId="9" fillId="0" borderId="13" xfId="0" applyFont="1" applyFill="1" applyBorder="1" applyAlignment="1" applyProtection="1">
      <alignment horizontal="centerContinuous"/>
      <protection locked="0"/>
    </xf>
    <xf numFmtId="3" fontId="9" fillId="0" borderId="14" xfId="0" applyNumberFormat="1" applyFont="1" applyFill="1" applyBorder="1" applyAlignment="1" applyProtection="1">
      <alignment horizontal="centerContinuous"/>
      <protection locked="0"/>
    </xf>
    <xf numFmtId="0" fontId="9" fillId="0" borderId="18" xfId="0" applyFont="1" applyFill="1" applyBorder="1" applyAlignment="1" applyProtection="1">
      <alignment horizontal="centerContinuous"/>
      <protection locked="0"/>
    </xf>
    <xf numFmtId="0" fontId="9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/>
      <protection locked="0"/>
    </xf>
    <xf numFmtId="3" fontId="11" fillId="0" borderId="14" xfId="0" applyNumberFormat="1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/>
      <protection locked="0"/>
    </xf>
    <xf numFmtId="3" fontId="11" fillId="0" borderId="19" xfId="0" applyNumberFormat="1" applyFont="1" applyFill="1" applyBorder="1" applyAlignment="1" applyProtection="1">
      <alignment horizontal="centerContinuous"/>
      <protection locked="0"/>
    </xf>
    <xf numFmtId="0" fontId="11" fillId="0" borderId="19" xfId="0" applyFont="1" applyFill="1" applyBorder="1" applyAlignment="1" applyProtection="1">
      <alignment horizontal="centerContinuous"/>
      <protection locked="0"/>
    </xf>
    <xf numFmtId="3" fontId="11" fillId="0" borderId="20" xfId="0" applyNumberFormat="1" applyFont="1" applyFill="1" applyBorder="1" applyAlignment="1" applyProtection="1">
      <alignment horizontal="centerContinuous"/>
      <protection locked="0"/>
    </xf>
    <xf numFmtId="204" fontId="0" fillId="0" borderId="20" xfId="0" applyNumberFormat="1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0" fillId="0" borderId="19" xfId="0" applyBorder="1" applyAlignment="1" applyProtection="1">
      <alignment horizontal="centerContinuous"/>
      <protection locked="0"/>
    </xf>
    <xf numFmtId="3" fontId="0" fillId="0" borderId="19" xfId="0" applyNumberFormat="1" applyFill="1" applyBorder="1" applyAlignment="1" applyProtection="1">
      <alignment horizontal="centerContinuous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9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32" xfId="0" applyFon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Continuous" wrapText="1"/>
      <protection locked="0"/>
    </xf>
    <xf numFmtId="0" fontId="0" fillId="0" borderId="29" xfId="0" applyFill="1" applyBorder="1" applyAlignment="1" applyProtection="1">
      <alignment/>
      <protection locked="0"/>
    </xf>
    <xf numFmtId="0" fontId="8" fillId="0" borderId="30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Continuous"/>
      <protection locked="0"/>
    </xf>
    <xf numFmtId="0" fontId="9" fillId="0" borderId="15" xfId="0" applyFont="1" applyFill="1" applyBorder="1" applyAlignment="1" applyProtection="1">
      <alignment horizontal="centerContinuous"/>
      <protection locked="0"/>
    </xf>
    <xf numFmtId="0" fontId="0" fillId="0" borderId="17" xfId="0" applyFont="1" applyFill="1" applyBorder="1" applyAlignment="1" applyProtection="1">
      <alignment horizontal="centerContinuous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37" borderId="20" xfId="0" applyNumberFormat="1" applyFill="1" applyBorder="1" applyAlignment="1" applyProtection="1">
      <alignment horizontal="centerContinuous" wrapText="1"/>
      <protection locked="0"/>
    </xf>
    <xf numFmtId="3" fontId="0" fillId="37" borderId="18" xfId="0" applyNumberFormat="1" applyFill="1" applyBorder="1" applyAlignment="1" applyProtection="1">
      <alignment horizontal="centerContinuous" wrapText="1"/>
      <protection locked="0"/>
    </xf>
    <xf numFmtId="3" fontId="0" fillId="37" borderId="19" xfId="0" applyNumberFormat="1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horizontal="centerContinuous" wrapText="1"/>
      <protection locked="0"/>
    </xf>
    <xf numFmtId="0" fontId="0" fillId="35" borderId="18" xfId="0" applyNumberFormat="1" applyFill="1" applyBorder="1" applyAlignment="1" applyProtection="1">
      <alignment horizontal="centerContinuous" wrapText="1"/>
      <protection locked="0"/>
    </xf>
    <xf numFmtId="0" fontId="0" fillId="35" borderId="19" xfId="0" applyNumberFormat="1" applyFill="1" applyBorder="1" applyAlignment="1" applyProtection="1">
      <alignment horizontal="centerContinuous" wrapText="1"/>
      <protection locked="0"/>
    </xf>
    <xf numFmtId="0" fontId="0" fillId="0" borderId="13" xfId="0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 horizontal="centerContinuous" wrapText="1"/>
      <protection locked="0"/>
    </xf>
    <xf numFmtId="3" fontId="0" fillId="0" borderId="19" xfId="0" applyNumberFormat="1" applyFill="1" applyBorder="1" applyAlignment="1" applyProtection="1">
      <alignment horizontal="centerContinuous" wrapText="1"/>
      <protection locked="0"/>
    </xf>
    <xf numFmtId="1" fontId="0" fillId="0" borderId="18" xfId="0" applyNumberFormat="1" applyFill="1" applyBorder="1" applyAlignment="1" applyProtection="1">
      <alignment horizontal="centerContinuous" wrapText="1"/>
      <protection locked="0"/>
    </xf>
    <xf numFmtId="1" fontId="0" fillId="0" borderId="19" xfId="0" applyNumberFormat="1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Continuous" wrapText="1"/>
      <protection locked="0"/>
    </xf>
    <xf numFmtId="1" fontId="0" fillId="0" borderId="14" xfId="0" applyNumberFormat="1" applyFill="1" applyBorder="1" applyAlignment="1" applyProtection="1">
      <alignment horizontal="centerContinuous" wrapText="1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17" fontId="0" fillId="0" borderId="0" xfId="0" applyNumberFormat="1" applyFill="1" applyBorder="1" applyAlignment="1" applyProtection="1">
      <alignment horizontal="centerContinuous" wrapText="1"/>
      <protection locked="0"/>
    </xf>
    <xf numFmtId="3" fontId="0" fillId="0" borderId="0" xfId="0" applyNumberFormat="1" applyFill="1" applyBorder="1" applyAlignment="1" applyProtection="1">
      <alignment horizontal="centerContinuous" wrapText="1"/>
      <protection locked="0"/>
    </xf>
    <xf numFmtId="0" fontId="0" fillId="0" borderId="19" xfId="0" applyFill="1" applyBorder="1" applyAlignment="1" applyProtection="1">
      <alignment horizontal="centerContinuous" wrapText="1"/>
      <protection locked="0"/>
    </xf>
    <xf numFmtId="17" fontId="0" fillId="0" borderId="0" xfId="0" applyNumberForma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Continuous" wrapText="1"/>
      <protection locked="0"/>
    </xf>
    <xf numFmtId="0" fontId="19" fillId="42" borderId="0" xfId="0" applyFont="1" applyFill="1" applyAlignment="1" applyProtection="1">
      <alignment/>
      <protection locked="0"/>
    </xf>
    <xf numFmtId="0" fontId="19" fillId="42" borderId="0" xfId="0" applyFont="1" applyFill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centerContinuous" wrapText="1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 (4)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165</xdr:row>
      <xdr:rowOff>104775</xdr:rowOff>
    </xdr:from>
    <xdr:to>
      <xdr:col>14</xdr:col>
      <xdr:colOff>0</xdr:colOff>
      <xdr:row>167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371475" y="29965650"/>
          <a:ext cx="15811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267</xdr:row>
      <xdr:rowOff>114300</xdr:rowOff>
    </xdr:from>
    <xdr:to>
      <xdr:col>19</xdr:col>
      <xdr:colOff>85725</xdr:colOff>
      <xdr:row>269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57175" y="48434625"/>
          <a:ext cx="24003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85725</xdr:rowOff>
    </xdr:from>
    <xdr:to>
      <xdr:col>19</xdr:col>
      <xdr:colOff>76200</xdr:colOff>
      <xdr:row>109</xdr:row>
      <xdr:rowOff>85725</xdr:rowOff>
    </xdr:to>
    <xdr:sp>
      <xdr:nvSpPr>
        <xdr:cNvPr id="3" name="Rectangle 5"/>
        <xdr:cNvSpPr>
          <a:spLocks/>
        </xdr:cNvSpPr>
      </xdr:nvSpPr>
      <xdr:spPr>
        <a:xfrm>
          <a:off x="247650" y="19450050"/>
          <a:ext cx="24003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146</xdr:row>
      <xdr:rowOff>9525</xdr:rowOff>
    </xdr:from>
    <xdr:to>
      <xdr:col>28</xdr:col>
      <xdr:colOff>104775</xdr:colOff>
      <xdr:row>148</xdr:row>
      <xdr:rowOff>114300</xdr:rowOff>
    </xdr:to>
    <xdr:sp>
      <xdr:nvSpPr>
        <xdr:cNvPr id="4" name="Rectangle 7"/>
        <xdr:cNvSpPr>
          <a:spLocks/>
        </xdr:cNvSpPr>
      </xdr:nvSpPr>
      <xdr:spPr>
        <a:xfrm>
          <a:off x="352425" y="26431875"/>
          <a:ext cx="34385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02"/>
  <sheetViews>
    <sheetView tabSelected="1" zoomScalePageLayoutView="0" workbookViewId="0" topLeftCell="A1">
      <selection activeCell="C3" sqref="C3"/>
    </sheetView>
  </sheetViews>
  <sheetFormatPr defaultColWidth="1.8515625" defaultRowHeight="14.25" customHeight="1"/>
  <cols>
    <col min="1" max="11" width="1.8515625" style="31" customWidth="1"/>
    <col min="12" max="12" width="5.140625" style="31" customWidth="1"/>
    <col min="13" max="34" width="1.8515625" style="31" customWidth="1"/>
    <col min="35" max="35" width="5.7109375" style="31" customWidth="1"/>
    <col min="36" max="16384" width="1.8515625" style="31" customWidth="1"/>
  </cols>
  <sheetData>
    <row r="1" spans="1:84" ht="14.25" customHeight="1">
      <c r="A1" s="36"/>
      <c r="B1" s="36"/>
      <c r="C1" s="41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</row>
    <row r="2" spans="1:84" ht="14.25" customHeight="1">
      <c r="A2" s="36"/>
      <c r="B2" s="36"/>
      <c r="C2" s="415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</row>
    <row r="3" spans="1:84" ht="14.25" customHeight="1">
      <c r="A3" s="36"/>
      <c r="B3" s="36"/>
      <c r="C3" s="415" t="s">
        <v>356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282"/>
      <c r="AU3" s="282"/>
      <c r="AV3" s="282"/>
      <c r="AW3" s="282"/>
      <c r="AX3" s="416"/>
      <c r="AY3" s="417"/>
      <c r="AZ3" s="418"/>
      <c r="BA3" s="418"/>
      <c r="BB3" s="418"/>
      <c r="BC3" s="418"/>
      <c r="BD3" s="418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</row>
    <row r="4" spans="1:84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</row>
    <row r="5" spans="1:84" ht="14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419" t="s">
        <v>2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4"/>
      <c r="BF5" s="36"/>
      <c r="BG5" s="36"/>
      <c r="BH5" s="36"/>
      <c r="BI5" s="36"/>
      <c r="BJ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</row>
    <row r="6" spans="1:84" ht="14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19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4"/>
      <c r="BF6" s="36"/>
      <c r="BG6" s="36"/>
      <c r="BH6" s="36"/>
      <c r="BI6" s="36"/>
      <c r="BJ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</row>
    <row r="7" spans="1:84" ht="14.25" customHeight="1">
      <c r="A7" s="36"/>
      <c r="B7" s="36"/>
      <c r="C7" s="36"/>
      <c r="D7" s="282" t="s">
        <v>287</v>
      </c>
      <c r="E7" s="36"/>
      <c r="F7" s="36"/>
      <c r="G7" s="36"/>
      <c r="H7" s="36"/>
      <c r="I7" s="36"/>
      <c r="J7" s="36"/>
      <c r="K7" s="36"/>
      <c r="L7" s="36"/>
      <c r="M7" s="36"/>
      <c r="P7" s="420" t="s">
        <v>23</v>
      </c>
      <c r="Q7" s="709"/>
      <c r="R7" s="710"/>
      <c r="S7" s="710"/>
      <c r="T7" s="710"/>
      <c r="U7" s="710"/>
      <c r="V7" s="710"/>
      <c r="W7" s="710"/>
      <c r="X7" s="710"/>
      <c r="Y7" s="711"/>
      <c r="Z7" s="29"/>
      <c r="AA7" s="33" t="s">
        <v>353</v>
      </c>
      <c r="AB7" s="29"/>
      <c r="AC7" s="29"/>
      <c r="AD7" s="564"/>
      <c r="AE7" s="565"/>
      <c r="AF7" s="29"/>
      <c r="AG7" s="29"/>
      <c r="AH7" s="36"/>
      <c r="AI7" s="36"/>
      <c r="AJ7" s="36"/>
      <c r="AK7" s="36"/>
      <c r="AL7" s="36"/>
      <c r="AM7" s="36"/>
      <c r="AN7" s="36"/>
      <c r="AO7" s="415" t="s">
        <v>3</v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717"/>
      <c r="BB7" s="718"/>
      <c r="BC7" s="718"/>
      <c r="BD7" s="719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</row>
    <row r="8" spans="1:84" ht="14.25" customHeight="1">
      <c r="A8" s="36"/>
      <c r="B8" s="36"/>
      <c r="C8" s="36"/>
      <c r="D8" s="282" t="s">
        <v>355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709"/>
      <c r="R8" s="710"/>
      <c r="S8" s="710"/>
      <c r="T8" s="710"/>
      <c r="U8" s="710"/>
      <c r="V8" s="710"/>
      <c r="W8" s="710"/>
      <c r="X8" s="710"/>
      <c r="Y8" s="711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282"/>
      <c r="AN8" s="34"/>
      <c r="AO8" s="34"/>
      <c r="AP8" s="34"/>
      <c r="AQ8" s="34"/>
      <c r="AR8" s="34"/>
      <c r="AS8" s="34"/>
      <c r="AT8" s="34"/>
      <c r="AU8" s="34"/>
      <c r="AV8" s="30"/>
      <c r="AW8" s="30"/>
      <c r="AX8" s="30"/>
      <c r="AY8" s="30"/>
      <c r="AZ8" s="30"/>
      <c r="BA8" s="30"/>
      <c r="BB8" s="30"/>
      <c r="BC8" s="30"/>
      <c r="BD8" s="3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</row>
    <row r="9" spans="1:84" ht="14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282"/>
      <c r="AN9" s="34"/>
      <c r="AO9" s="34"/>
      <c r="AP9" s="34"/>
      <c r="AQ9" s="34"/>
      <c r="AR9" s="34"/>
      <c r="AS9" s="34"/>
      <c r="AT9" s="34"/>
      <c r="AU9" s="34"/>
      <c r="AV9" s="30"/>
      <c r="AW9" s="30"/>
      <c r="AX9" s="30"/>
      <c r="AY9" s="30"/>
      <c r="AZ9" s="30"/>
      <c r="BA9" s="30"/>
      <c r="BB9" s="30"/>
      <c r="BC9" s="30"/>
      <c r="BD9" s="3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</row>
    <row r="10" spans="1:84" ht="14.25" customHeight="1">
      <c r="A10" s="36"/>
      <c r="B10" s="36"/>
      <c r="C10" s="421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3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</row>
    <row r="11" spans="1:84" ht="14.25" customHeight="1">
      <c r="A11" s="36"/>
      <c r="B11" s="36"/>
      <c r="C11" s="424" t="s">
        <v>4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7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</row>
    <row r="12" spans="1:84" ht="14.25" customHeight="1">
      <c r="A12" s="36"/>
      <c r="B12" s="36"/>
      <c r="C12" s="425" t="s">
        <v>5</v>
      </c>
      <c r="D12" s="34"/>
      <c r="E12" s="34"/>
      <c r="F12" s="34"/>
      <c r="G12" s="34"/>
      <c r="H12" s="34"/>
      <c r="I12" s="34"/>
      <c r="J12" s="34"/>
      <c r="K12" s="34"/>
      <c r="L12" s="274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6"/>
      <c r="X12" s="566"/>
      <c r="Y12" s="566"/>
      <c r="Z12" s="566"/>
      <c r="AA12" s="567"/>
      <c r="AB12" s="567"/>
      <c r="AC12" s="567"/>
      <c r="AD12" s="567"/>
      <c r="AE12" s="567"/>
      <c r="AF12" s="378"/>
      <c r="AG12" s="378"/>
      <c r="AH12" s="378"/>
      <c r="AI12" s="378"/>
      <c r="AJ12" s="378"/>
      <c r="AK12" s="378"/>
      <c r="AL12" s="378"/>
      <c r="AM12" s="568"/>
      <c r="AN12" s="282" t="s">
        <v>288</v>
      </c>
      <c r="AO12" s="30"/>
      <c r="AP12" s="30"/>
      <c r="AQ12" s="30"/>
      <c r="AR12" s="34"/>
      <c r="AT12" s="34"/>
      <c r="AU12" s="34"/>
      <c r="AV12" s="393"/>
      <c r="AW12" s="573"/>
      <c r="AX12" s="573"/>
      <c r="AY12" s="573"/>
      <c r="AZ12" s="573"/>
      <c r="BA12" s="378"/>
      <c r="BB12" s="378"/>
      <c r="BC12" s="378"/>
      <c r="BD12" s="568"/>
      <c r="BE12" s="37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</row>
    <row r="13" spans="1:84" ht="14.25" customHeight="1">
      <c r="A13" s="36"/>
      <c r="B13" s="36"/>
      <c r="C13" s="425" t="s">
        <v>289</v>
      </c>
      <c r="D13" s="282"/>
      <c r="E13" s="282"/>
      <c r="F13" s="282"/>
      <c r="G13" s="282"/>
      <c r="H13" s="282"/>
      <c r="I13" s="282"/>
      <c r="J13" s="282"/>
      <c r="K13" s="282"/>
      <c r="L13" s="427"/>
      <c r="M13" s="569"/>
      <c r="N13" s="570"/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1"/>
      <c r="AA13" s="374" t="s">
        <v>290</v>
      </c>
      <c r="AB13" s="374"/>
      <c r="AC13" s="375"/>
      <c r="AD13" s="375"/>
      <c r="AE13" s="375"/>
      <c r="AF13" s="379"/>
      <c r="AG13" s="380"/>
      <c r="AH13" s="380"/>
      <c r="AI13" s="380"/>
      <c r="AJ13" s="380"/>
      <c r="AK13" s="380"/>
      <c r="AL13" s="380"/>
      <c r="AM13" s="572"/>
      <c r="AN13" s="429"/>
      <c r="AO13" s="429" t="s">
        <v>291</v>
      </c>
      <c r="AP13" s="430"/>
      <c r="AQ13" s="430"/>
      <c r="AR13" s="282"/>
      <c r="AS13" s="282"/>
      <c r="AT13" s="282"/>
      <c r="AU13" s="282"/>
      <c r="AV13" s="282"/>
      <c r="AW13" s="282"/>
      <c r="AX13" s="282"/>
      <c r="AY13" s="282"/>
      <c r="AZ13" s="282"/>
      <c r="BA13" s="430"/>
      <c r="BB13" s="430"/>
      <c r="BC13" s="574"/>
      <c r="BD13" s="575"/>
      <c r="BE13" s="431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</row>
    <row r="14" spans="1:84" ht="14.25" customHeight="1">
      <c r="A14" s="36"/>
      <c r="B14" s="36"/>
      <c r="C14" s="425" t="s">
        <v>292</v>
      </c>
      <c r="D14" s="34"/>
      <c r="E14" s="34"/>
      <c r="F14" s="34"/>
      <c r="G14" s="34"/>
      <c r="H14" s="34"/>
      <c r="I14" s="34"/>
      <c r="J14" s="34"/>
      <c r="K14" s="39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7"/>
      <c r="W14" s="566"/>
      <c r="X14" s="566"/>
      <c r="Y14" s="566"/>
      <c r="Z14" s="566"/>
      <c r="AA14" s="578"/>
      <c r="AB14" s="578"/>
      <c r="AC14" s="578"/>
      <c r="AD14" s="578"/>
      <c r="AE14" s="578"/>
      <c r="AF14" s="578"/>
      <c r="AG14" s="578"/>
      <c r="AH14" s="578"/>
      <c r="AI14" s="579"/>
      <c r="AJ14" s="374" t="s">
        <v>294</v>
      </c>
      <c r="AK14" s="27"/>
      <c r="AL14" s="27"/>
      <c r="AM14" s="27"/>
      <c r="AN14" s="27"/>
      <c r="AO14" s="276"/>
      <c r="AP14" s="378"/>
      <c r="AQ14" s="378"/>
      <c r="AR14" s="573"/>
      <c r="AS14" s="573"/>
      <c r="AT14" s="573"/>
      <c r="AU14" s="573"/>
      <c r="AV14" s="573"/>
      <c r="AW14" s="573"/>
      <c r="AX14" s="573"/>
      <c r="AY14" s="576"/>
      <c r="AZ14" s="282" t="s">
        <v>293</v>
      </c>
      <c r="BA14" s="34"/>
      <c r="BB14" s="34"/>
      <c r="BC14" s="393"/>
      <c r="BD14" s="576"/>
      <c r="BE14" s="37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</row>
    <row r="15" spans="1:84" ht="14.25" customHeight="1">
      <c r="A15" s="36"/>
      <c r="B15" s="36"/>
      <c r="C15" s="28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7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</row>
    <row r="16" spans="1:84" ht="14.25" customHeight="1">
      <c r="A16" s="36"/>
      <c r="B16" s="36"/>
      <c r="C16" s="425" t="s">
        <v>6</v>
      </c>
      <c r="D16" s="34"/>
      <c r="E16" s="34"/>
      <c r="F16" s="34"/>
      <c r="G16" s="34"/>
      <c r="H16" s="34"/>
      <c r="I16" s="34"/>
      <c r="J16" s="34"/>
      <c r="K16" s="34"/>
      <c r="L16" s="386"/>
      <c r="M16" s="580"/>
      <c r="N16" s="580"/>
      <c r="O16" s="581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388"/>
      <c r="AJ16" s="388"/>
      <c r="AK16" s="582"/>
      <c r="AL16" s="34"/>
      <c r="AM16" s="30" t="s">
        <v>7</v>
      </c>
      <c r="AN16" s="34"/>
      <c r="AO16" s="276"/>
      <c r="AP16" s="378"/>
      <c r="AQ16" s="378"/>
      <c r="AR16" s="576"/>
      <c r="AS16" s="34"/>
      <c r="AT16" s="34" t="s">
        <v>8</v>
      </c>
      <c r="AU16" s="34"/>
      <c r="AV16" s="34"/>
      <c r="AW16" s="584"/>
      <c r="AX16" s="378"/>
      <c r="AY16" s="378"/>
      <c r="AZ16" s="378"/>
      <c r="BA16" s="378"/>
      <c r="BB16" s="378"/>
      <c r="BC16" s="378"/>
      <c r="BD16" s="568"/>
      <c r="BE16" s="37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</row>
    <row r="17" spans="1:84" ht="14.25" customHeight="1">
      <c r="A17" s="36"/>
      <c r="B17" s="36"/>
      <c r="C17" s="281"/>
      <c r="D17" s="34"/>
      <c r="E17" s="282" t="s">
        <v>295</v>
      </c>
      <c r="F17" s="282"/>
      <c r="G17" s="282"/>
      <c r="H17" s="282"/>
      <c r="I17" s="282"/>
      <c r="J17" s="583"/>
      <c r="K17" s="573"/>
      <c r="L17" s="573"/>
      <c r="M17" s="573"/>
      <c r="N17" s="573"/>
      <c r="O17" s="378"/>
      <c r="P17" s="378"/>
      <c r="Q17" s="378"/>
      <c r="R17" s="378"/>
      <c r="S17" s="378"/>
      <c r="T17" s="378"/>
      <c r="U17" s="378"/>
      <c r="V17" s="378"/>
      <c r="W17" s="400"/>
      <c r="X17" s="400"/>
      <c r="Y17" s="400"/>
      <c r="Z17" s="400"/>
      <c r="AA17" s="400"/>
      <c r="AB17" s="400"/>
      <c r="AC17" s="573"/>
      <c r="AD17" s="378"/>
      <c r="AE17" s="378"/>
      <c r="AF17" s="378"/>
      <c r="AG17" s="378"/>
      <c r="AH17" s="378"/>
      <c r="AI17" s="378"/>
      <c r="AJ17" s="378"/>
      <c r="AK17" s="568"/>
      <c r="AL17" s="34"/>
      <c r="AM17" s="34"/>
      <c r="AN17" s="34"/>
      <c r="AO17" s="34"/>
      <c r="AP17" s="34"/>
      <c r="AQ17" s="34"/>
      <c r="AR17" s="34"/>
      <c r="AS17" s="34"/>
      <c r="AT17" s="34" t="s">
        <v>11</v>
      </c>
      <c r="AU17" s="34"/>
      <c r="AV17" s="34"/>
      <c r="AW17" s="276"/>
      <c r="AX17" s="378"/>
      <c r="AY17" s="378"/>
      <c r="AZ17" s="378"/>
      <c r="BA17" s="378"/>
      <c r="BB17" s="378"/>
      <c r="BC17" s="378"/>
      <c r="BD17" s="568"/>
      <c r="BE17" s="37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</row>
    <row r="18" spans="1:84" ht="14.25" customHeight="1">
      <c r="A18" s="36"/>
      <c r="B18" s="36"/>
      <c r="C18" s="28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7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</row>
    <row r="19" spans="1:84" ht="14.25" customHeight="1">
      <c r="A19" s="36"/>
      <c r="B19" s="36"/>
      <c r="C19" s="425" t="s">
        <v>12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74"/>
      <c r="P19" s="566"/>
      <c r="Q19" s="566"/>
      <c r="R19" s="566"/>
      <c r="S19" s="566"/>
      <c r="T19" s="566"/>
      <c r="U19" s="566"/>
      <c r="V19" s="566"/>
      <c r="W19" s="566"/>
      <c r="X19" s="566"/>
      <c r="Y19" s="566"/>
      <c r="Z19" s="566"/>
      <c r="AA19" s="566"/>
      <c r="AB19" s="566"/>
      <c r="AC19" s="566"/>
      <c r="AD19" s="566"/>
      <c r="AE19" s="566"/>
      <c r="AF19" s="566"/>
      <c r="AG19" s="566"/>
      <c r="AH19" s="566"/>
      <c r="AI19" s="378"/>
      <c r="AJ19" s="378"/>
      <c r="AK19" s="568"/>
      <c r="AL19" s="34"/>
      <c r="AM19" s="30" t="s">
        <v>7</v>
      </c>
      <c r="AN19" s="34"/>
      <c r="AO19" s="276"/>
      <c r="AP19" s="378"/>
      <c r="AQ19" s="378"/>
      <c r="AR19" s="576"/>
      <c r="AS19" s="34"/>
      <c r="AT19" s="34" t="s">
        <v>8</v>
      </c>
      <c r="AU19" s="34"/>
      <c r="AV19" s="34"/>
      <c r="AW19" s="276"/>
      <c r="AX19" s="378"/>
      <c r="AY19" s="378"/>
      <c r="AZ19" s="378"/>
      <c r="BA19" s="378"/>
      <c r="BB19" s="378"/>
      <c r="BC19" s="378"/>
      <c r="BD19" s="568"/>
      <c r="BE19" s="37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</row>
    <row r="20" spans="1:84" ht="14.25" customHeight="1">
      <c r="A20" s="36"/>
      <c r="B20" s="36"/>
      <c r="C20" s="425"/>
      <c r="D20" s="34"/>
      <c r="E20" s="282" t="s">
        <v>295</v>
      </c>
      <c r="F20" s="282"/>
      <c r="G20" s="282"/>
      <c r="H20" s="282"/>
      <c r="I20" s="282"/>
      <c r="J20" s="583"/>
      <c r="K20" s="573"/>
      <c r="L20" s="573"/>
      <c r="M20" s="573"/>
      <c r="N20" s="573"/>
      <c r="O20" s="378"/>
      <c r="P20" s="378"/>
      <c r="Q20" s="378"/>
      <c r="R20" s="378"/>
      <c r="S20" s="378"/>
      <c r="T20" s="378"/>
      <c r="U20" s="378"/>
      <c r="V20" s="378"/>
      <c r="W20" s="400"/>
      <c r="X20" s="400"/>
      <c r="Y20" s="400"/>
      <c r="Z20" s="400"/>
      <c r="AA20" s="400"/>
      <c r="AB20" s="400"/>
      <c r="AC20" s="573"/>
      <c r="AD20" s="378"/>
      <c r="AE20" s="378"/>
      <c r="AF20" s="378"/>
      <c r="AG20" s="378"/>
      <c r="AH20" s="378"/>
      <c r="AI20" s="378"/>
      <c r="AJ20" s="378"/>
      <c r="AK20" s="568"/>
      <c r="AL20" s="34"/>
      <c r="AM20" s="30"/>
      <c r="AN20" s="34"/>
      <c r="AO20" s="27"/>
      <c r="AP20" s="30"/>
      <c r="AQ20" s="30"/>
      <c r="AR20" s="34"/>
      <c r="AS20" s="34"/>
      <c r="AT20" s="34" t="s">
        <v>11</v>
      </c>
      <c r="AU20" s="34"/>
      <c r="AV20" s="34"/>
      <c r="AW20" s="276"/>
      <c r="AX20" s="378"/>
      <c r="AY20" s="378"/>
      <c r="AZ20" s="378"/>
      <c r="BA20" s="378"/>
      <c r="BB20" s="378"/>
      <c r="BC20" s="378"/>
      <c r="BD20" s="568"/>
      <c r="BE20" s="37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</row>
    <row r="21" spans="1:84" ht="14.25" customHeight="1">
      <c r="A21" s="36"/>
      <c r="B21" s="36"/>
      <c r="C21" s="281"/>
      <c r="D21" s="34"/>
      <c r="E21" s="282" t="s">
        <v>9</v>
      </c>
      <c r="F21" s="282"/>
      <c r="G21" s="282"/>
      <c r="H21" s="282"/>
      <c r="I21" s="282"/>
      <c r="J21" s="282"/>
      <c r="K21" s="34"/>
      <c r="L21" s="34"/>
      <c r="M21" s="34"/>
      <c r="N21" s="34"/>
      <c r="O21" s="273"/>
      <c r="P21" s="378"/>
      <c r="Q21" s="378"/>
      <c r="R21" s="378"/>
      <c r="S21" s="378"/>
      <c r="T21" s="378"/>
      <c r="U21" s="378"/>
      <c r="V21" s="568"/>
      <c r="W21" s="282" t="s">
        <v>10</v>
      </c>
      <c r="X21" s="282"/>
      <c r="Y21" s="282"/>
      <c r="Z21" s="282"/>
      <c r="AA21" s="282"/>
      <c r="AB21" s="282"/>
      <c r="AC21" s="34"/>
      <c r="AD21" s="273"/>
      <c r="AE21" s="378"/>
      <c r="AF21" s="378"/>
      <c r="AG21" s="378"/>
      <c r="AH21" s="378"/>
      <c r="AI21" s="378"/>
      <c r="AJ21" s="378"/>
      <c r="AK21" s="568"/>
      <c r="AL21" s="34"/>
      <c r="AM21" s="34"/>
      <c r="AN21" s="34"/>
      <c r="AO21" s="34"/>
      <c r="AP21" s="34"/>
      <c r="AQ21" s="34"/>
      <c r="AR21" s="34"/>
      <c r="AS21" s="34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37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</row>
    <row r="22" spans="1:84" ht="14.25" customHeight="1">
      <c r="A22" s="36"/>
      <c r="B22" s="36"/>
      <c r="C22" s="28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7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</row>
    <row r="23" spans="1:84" s="262" customFormat="1" ht="14.25" customHeight="1">
      <c r="A23" s="415"/>
      <c r="B23" s="415"/>
      <c r="C23" s="425" t="s">
        <v>296</v>
      </c>
      <c r="D23" s="282"/>
      <c r="E23" s="282"/>
      <c r="F23" s="282"/>
      <c r="G23" s="282"/>
      <c r="H23" s="282" t="s">
        <v>17</v>
      </c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379"/>
      <c r="W23" s="572"/>
      <c r="X23" s="282"/>
      <c r="Y23" s="282"/>
      <c r="Z23" s="282"/>
      <c r="AA23" s="282"/>
      <c r="AB23" s="282" t="s">
        <v>297</v>
      </c>
      <c r="AC23" s="282"/>
      <c r="AD23" s="282"/>
      <c r="AE23" s="33"/>
      <c r="AF23" s="33"/>
      <c r="AG23" s="282"/>
      <c r="AH23" s="282"/>
      <c r="AI23" s="282"/>
      <c r="AJ23" s="282"/>
      <c r="AK23" s="430"/>
      <c r="AL23" s="430"/>
      <c r="AM23" s="282"/>
      <c r="AN23" s="282"/>
      <c r="AO23" s="282"/>
      <c r="AP23" s="430"/>
      <c r="AQ23" s="430"/>
      <c r="AR23" s="282"/>
      <c r="AS23" s="587"/>
      <c r="AT23" s="588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431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</row>
    <row r="24" spans="1:84" ht="14.25" customHeight="1">
      <c r="A24" s="36"/>
      <c r="B24" s="36"/>
      <c r="C24" s="425" t="s">
        <v>13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5"/>
      <c r="T24" s="585"/>
      <c r="U24" s="585"/>
      <c r="V24" s="585"/>
      <c r="W24" s="585"/>
      <c r="X24" s="586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282" t="s">
        <v>14</v>
      </c>
      <c r="AT24" s="282"/>
      <c r="AU24" s="282"/>
      <c r="AV24" s="282"/>
      <c r="AW24" s="282"/>
      <c r="AX24" s="282"/>
      <c r="AY24" s="282"/>
      <c r="AZ24" s="282"/>
      <c r="BA24" s="34"/>
      <c r="BB24" s="277"/>
      <c r="BC24" s="378"/>
      <c r="BD24" s="568"/>
      <c r="BE24" s="37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</row>
    <row r="25" spans="1:84" ht="14.25" customHeight="1">
      <c r="A25" s="34"/>
      <c r="B25" s="34"/>
      <c r="C25" s="42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7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</row>
    <row r="26" spans="1:84" ht="14.25" customHeight="1">
      <c r="A26" s="34"/>
      <c r="B26" s="34"/>
      <c r="C26" s="425" t="s">
        <v>298</v>
      </c>
      <c r="D26" s="282"/>
      <c r="E26" s="282"/>
      <c r="F26" s="282"/>
      <c r="G26" s="282"/>
      <c r="H26" s="282"/>
      <c r="I26" s="282"/>
      <c r="J26" s="282"/>
      <c r="K26" s="282"/>
      <c r="L26" s="427"/>
      <c r="M26" s="569"/>
      <c r="N26" s="570"/>
      <c r="O26" s="570"/>
      <c r="P26" s="570"/>
      <c r="Q26" s="571"/>
      <c r="R26" s="375"/>
      <c r="S26" s="375"/>
      <c r="T26" s="375"/>
      <c r="U26" s="375"/>
      <c r="V26" s="375"/>
      <c r="W26" s="375"/>
      <c r="X26" s="375"/>
      <c r="Y26" s="375"/>
      <c r="Z26" s="375"/>
      <c r="AA26" s="374" t="s">
        <v>300</v>
      </c>
      <c r="AB26" s="374"/>
      <c r="AC26" s="375"/>
      <c r="AD26" s="375"/>
      <c r="AE26" s="375"/>
      <c r="AF26" s="430"/>
      <c r="AG26" s="430"/>
      <c r="AH26" s="379"/>
      <c r="AI26" s="380"/>
      <c r="AJ26" s="380"/>
      <c r="AK26" s="380"/>
      <c r="AL26" s="380"/>
      <c r="AM26" s="572"/>
      <c r="AN26" s="429"/>
      <c r="AO26" s="429" t="s">
        <v>299</v>
      </c>
      <c r="AP26" s="430"/>
      <c r="AQ26" s="430"/>
      <c r="AR26" s="282"/>
      <c r="AS26" s="282"/>
      <c r="AT26" s="282"/>
      <c r="AU26" s="282"/>
      <c r="AV26" s="583"/>
      <c r="AW26" s="400"/>
      <c r="AX26" s="400"/>
      <c r="AY26" s="400"/>
      <c r="AZ26" s="400"/>
      <c r="BA26" s="380"/>
      <c r="BB26" s="380"/>
      <c r="BC26" s="380"/>
      <c r="BD26" s="576"/>
      <c r="BE26" s="37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</row>
    <row r="27" spans="1:84" ht="14.25" customHeight="1">
      <c r="A27" s="34"/>
      <c r="B27" s="34"/>
      <c r="C27" s="439"/>
      <c r="D27" s="440"/>
      <c r="E27" s="440"/>
      <c r="F27" s="440"/>
      <c r="G27" s="440"/>
      <c r="H27" s="440"/>
      <c r="I27" s="440"/>
      <c r="J27" s="440"/>
      <c r="K27" s="440"/>
      <c r="L27" s="441"/>
      <c r="M27" s="381"/>
      <c r="N27" s="381"/>
      <c r="O27" s="381"/>
      <c r="P27" s="381"/>
      <c r="Q27" s="381"/>
      <c r="R27" s="375"/>
      <c r="S27" s="375"/>
      <c r="T27" s="375"/>
      <c r="U27" s="375"/>
      <c r="V27" s="375"/>
      <c r="W27" s="375"/>
      <c r="X27" s="375"/>
      <c r="Y27" s="375"/>
      <c r="Z27" s="381"/>
      <c r="AA27" s="382"/>
      <c r="AB27" s="382"/>
      <c r="AC27" s="381"/>
      <c r="AD27" s="381"/>
      <c r="AE27" s="381"/>
      <c r="AF27" s="442"/>
      <c r="AG27" s="442"/>
      <c r="AH27" s="442"/>
      <c r="AI27" s="442"/>
      <c r="AJ27" s="442"/>
      <c r="AK27" s="442"/>
      <c r="AL27" s="442"/>
      <c r="AM27" s="442"/>
      <c r="AN27" s="443"/>
      <c r="AO27" s="443"/>
      <c r="AP27" s="442"/>
      <c r="AQ27" s="442"/>
      <c r="AR27" s="440"/>
      <c r="AS27" s="440"/>
      <c r="AT27" s="440"/>
      <c r="AU27" s="440"/>
      <c r="AV27" s="440"/>
      <c r="AW27" s="440"/>
      <c r="AX27" s="440"/>
      <c r="AY27" s="440"/>
      <c r="AZ27" s="440"/>
      <c r="BA27" s="442"/>
      <c r="BB27" s="442"/>
      <c r="BC27" s="442"/>
      <c r="BD27" s="345"/>
      <c r="BE27" s="444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</row>
    <row r="28" spans="1:84" ht="14.25" customHeight="1">
      <c r="A28" s="34"/>
      <c r="B28" s="34"/>
      <c r="C28" s="282"/>
      <c r="D28" s="282"/>
      <c r="E28" s="282"/>
      <c r="F28" s="282"/>
      <c r="G28" s="282"/>
      <c r="H28" s="282"/>
      <c r="I28" s="282"/>
      <c r="J28" s="282"/>
      <c r="K28" s="282"/>
      <c r="L28" s="427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4"/>
      <c r="AB28" s="374"/>
      <c r="AC28" s="375"/>
      <c r="AD28" s="375"/>
      <c r="AE28" s="375"/>
      <c r="AF28" s="430"/>
      <c r="AG28" s="430"/>
      <c r="AH28" s="430"/>
      <c r="AI28" s="430"/>
      <c r="AJ28" s="430"/>
      <c r="AK28" s="430"/>
      <c r="AL28" s="430"/>
      <c r="AM28" s="430"/>
      <c r="AN28" s="429"/>
      <c r="AO28" s="429"/>
      <c r="AP28" s="430"/>
      <c r="AQ28" s="430"/>
      <c r="AR28" s="282"/>
      <c r="AS28" s="282"/>
      <c r="AT28" s="282"/>
      <c r="AU28" s="282"/>
      <c r="AV28" s="282"/>
      <c r="AW28" s="282"/>
      <c r="AX28" s="282"/>
      <c r="AY28" s="282"/>
      <c r="AZ28" s="282"/>
      <c r="BA28" s="430"/>
      <c r="BB28" s="430"/>
      <c r="BC28" s="430"/>
      <c r="BD28" s="34"/>
      <c r="BE28" s="34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</row>
    <row r="29" spans="1:84" ht="14.25" customHeight="1">
      <c r="A29" s="34"/>
      <c r="B29" s="34"/>
      <c r="C29" s="445"/>
      <c r="D29" s="446"/>
      <c r="E29" s="446"/>
      <c r="F29" s="446"/>
      <c r="G29" s="446"/>
      <c r="H29" s="446"/>
      <c r="I29" s="446"/>
      <c r="J29" s="446"/>
      <c r="K29" s="446"/>
      <c r="L29" s="44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83"/>
      <c r="AB29" s="383"/>
      <c r="AC29" s="377"/>
      <c r="AD29" s="377"/>
      <c r="AE29" s="377"/>
      <c r="AF29" s="448"/>
      <c r="AG29" s="448"/>
      <c r="AH29" s="448"/>
      <c r="AI29" s="448"/>
      <c r="AJ29" s="448"/>
      <c r="AK29" s="448"/>
      <c r="AL29" s="448"/>
      <c r="AM29" s="448"/>
      <c r="AN29" s="449"/>
      <c r="AO29" s="449"/>
      <c r="AP29" s="448"/>
      <c r="AQ29" s="448"/>
      <c r="AR29" s="446"/>
      <c r="AS29" s="446"/>
      <c r="AT29" s="446"/>
      <c r="AU29" s="446"/>
      <c r="AV29" s="446"/>
      <c r="AW29" s="446"/>
      <c r="AX29" s="446"/>
      <c r="AY29" s="446"/>
      <c r="AZ29" s="446"/>
      <c r="BA29" s="448"/>
      <c r="BB29" s="448"/>
      <c r="BC29" s="448"/>
      <c r="BD29" s="422"/>
      <c r="BE29" s="423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</row>
    <row r="30" spans="1:84" ht="14.25" customHeight="1">
      <c r="A30" s="36"/>
      <c r="B30" s="36"/>
      <c r="C30" s="425" t="s">
        <v>301</v>
      </c>
      <c r="D30" s="282"/>
      <c r="E30" s="282"/>
      <c r="F30" s="282"/>
      <c r="G30" s="34"/>
      <c r="H30" s="34"/>
      <c r="I30" s="450"/>
      <c r="J30" s="450"/>
      <c r="K30" s="450"/>
      <c r="L30" s="450"/>
      <c r="M30" s="278"/>
      <c r="N30" s="589"/>
      <c r="O30" s="573"/>
      <c r="P30" s="585"/>
      <c r="Q30" s="573"/>
      <c r="R30" s="573"/>
      <c r="S30" s="590"/>
      <c r="T30" s="565"/>
      <c r="U30" s="282" t="s">
        <v>303</v>
      </c>
      <c r="V30" s="34"/>
      <c r="W30" s="34"/>
      <c r="X30" s="34"/>
      <c r="Y30" s="34"/>
      <c r="Z30" s="34"/>
      <c r="AA30" s="34"/>
      <c r="AB30" s="34"/>
      <c r="AC30" s="34"/>
      <c r="AD30" s="273"/>
      <c r="AE30" s="568"/>
      <c r="AF30" s="34" t="s">
        <v>16</v>
      </c>
      <c r="AG30" s="29"/>
      <c r="AH30" s="30"/>
      <c r="AI30" s="34"/>
      <c r="AJ30" s="282" t="s">
        <v>302</v>
      </c>
      <c r="AK30" s="34"/>
      <c r="AL30" s="34"/>
      <c r="AM30" s="34"/>
      <c r="AN30" s="34"/>
      <c r="AO30" s="34"/>
      <c r="AP30" s="34"/>
      <c r="AQ30" s="34"/>
      <c r="AR30" s="34"/>
      <c r="AS30" s="273"/>
      <c r="AT30" s="568"/>
      <c r="AU30" s="34" t="s">
        <v>16</v>
      </c>
      <c r="AV30" s="34"/>
      <c r="AW30" s="34"/>
      <c r="AX30" s="34"/>
      <c r="AY30" s="34"/>
      <c r="AZ30" s="34"/>
      <c r="BA30" s="34"/>
      <c r="BB30" s="34"/>
      <c r="BC30" s="34"/>
      <c r="BD30" s="34"/>
      <c r="BE30" s="37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</row>
    <row r="31" spans="1:84" ht="14.25" customHeight="1">
      <c r="A31" s="36"/>
      <c r="B31" s="36"/>
      <c r="C31" s="425"/>
      <c r="D31" s="282"/>
      <c r="E31" s="34"/>
      <c r="F31" s="282" t="s">
        <v>305</v>
      </c>
      <c r="G31" s="282"/>
      <c r="H31" s="282"/>
      <c r="I31" s="282"/>
      <c r="J31" s="282"/>
      <c r="K31" s="34"/>
      <c r="L31" s="29"/>
      <c r="M31" s="361"/>
      <c r="N31" s="591"/>
      <c r="O31" s="29"/>
      <c r="P31" s="29"/>
      <c r="Q31" s="34" t="s">
        <v>18</v>
      </c>
      <c r="R31" s="282" t="s">
        <v>304</v>
      </c>
      <c r="S31" s="34"/>
      <c r="T31" s="34"/>
      <c r="U31" s="30"/>
      <c r="V31" s="30"/>
      <c r="W31" s="34"/>
      <c r="X31" s="34"/>
      <c r="Y31" s="34"/>
      <c r="Z31" s="34"/>
      <c r="AA31" s="273"/>
      <c r="AB31" s="568"/>
      <c r="AC31" s="34"/>
      <c r="AD31" s="34"/>
      <c r="AE31" s="34"/>
      <c r="AF31" s="34"/>
      <c r="AG31" s="34"/>
      <c r="AH31" s="34"/>
      <c r="AI31" s="30"/>
      <c r="AJ31" s="30"/>
      <c r="AK31" s="30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7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</row>
    <row r="32" spans="1:84" ht="14.25" customHeight="1">
      <c r="A32" s="36"/>
      <c r="B32" s="36"/>
      <c r="C32" s="344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444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</row>
    <row r="33" spans="1:84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</row>
    <row r="34" spans="1:84" s="262" customFormat="1" ht="14.25" customHeight="1">
      <c r="A34" s="415"/>
      <c r="B34" s="415"/>
      <c r="C34" s="445" t="s">
        <v>306</v>
      </c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  <c r="AT34" s="446"/>
      <c r="AU34" s="446"/>
      <c r="AV34" s="446"/>
      <c r="AW34" s="446"/>
      <c r="AX34" s="446"/>
      <c r="AY34" s="446"/>
      <c r="AZ34" s="446"/>
      <c r="BA34" s="446"/>
      <c r="BB34" s="446"/>
      <c r="BC34" s="446"/>
      <c r="BD34" s="446"/>
      <c r="BE34" s="453"/>
      <c r="BF34" s="415"/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/>
      <c r="BY34" s="415"/>
      <c r="BZ34" s="415"/>
      <c r="CA34" s="415"/>
      <c r="CB34" s="415"/>
      <c r="CC34" s="415"/>
      <c r="CD34" s="415"/>
      <c r="CE34" s="415"/>
      <c r="CF34" s="415"/>
    </row>
    <row r="35" spans="1:84" s="262" customFormat="1" ht="14.25" customHeight="1">
      <c r="A35" s="415"/>
      <c r="B35" s="415"/>
      <c r="C35" s="425"/>
      <c r="D35" s="712" t="s">
        <v>307</v>
      </c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2"/>
      <c r="AH35" s="712"/>
      <c r="AI35" s="712" t="s">
        <v>346</v>
      </c>
      <c r="AJ35" s="712"/>
      <c r="AK35" s="712"/>
      <c r="AL35" s="712"/>
      <c r="AM35" s="712"/>
      <c r="AN35" s="712"/>
      <c r="AO35" s="712"/>
      <c r="AP35" s="712"/>
      <c r="AQ35" s="712"/>
      <c r="AR35" s="712"/>
      <c r="AS35" s="712"/>
      <c r="AT35" s="712"/>
      <c r="AU35" s="712"/>
      <c r="AV35" s="712"/>
      <c r="AW35" s="712"/>
      <c r="AX35" s="712"/>
      <c r="AY35" s="712"/>
      <c r="AZ35" s="712"/>
      <c r="BA35" s="712"/>
      <c r="BB35" s="712"/>
      <c r="BC35" s="712"/>
      <c r="BD35" s="712"/>
      <c r="BE35" s="431"/>
      <c r="BF35" s="415"/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/>
      <c r="BY35" s="415"/>
      <c r="BZ35" s="415"/>
      <c r="CA35" s="415"/>
      <c r="CB35" s="415"/>
      <c r="CC35" s="415"/>
      <c r="CD35" s="415"/>
      <c r="CE35" s="415"/>
      <c r="CF35" s="415"/>
    </row>
    <row r="36" spans="1:84" ht="14.25" customHeight="1">
      <c r="A36" s="36"/>
      <c r="B36" s="36"/>
      <c r="C36" s="281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6"/>
      <c r="AT36" s="696"/>
      <c r="AU36" s="696"/>
      <c r="AV36" s="696"/>
      <c r="AW36" s="696"/>
      <c r="AX36" s="696"/>
      <c r="AY36" s="696"/>
      <c r="AZ36" s="696"/>
      <c r="BA36" s="696"/>
      <c r="BB36" s="696"/>
      <c r="BC36" s="696"/>
      <c r="BD36" s="696"/>
      <c r="BE36" s="37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84" ht="14.25" customHeight="1">
      <c r="A37" s="36"/>
      <c r="B37" s="36"/>
      <c r="C37" s="281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6"/>
      <c r="AT37" s="696"/>
      <c r="AU37" s="696"/>
      <c r="AV37" s="696"/>
      <c r="AW37" s="696"/>
      <c r="AX37" s="696"/>
      <c r="AY37" s="696"/>
      <c r="AZ37" s="696"/>
      <c r="BA37" s="696"/>
      <c r="BB37" s="696"/>
      <c r="BC37" s="696"/>
      <c r="BD37" s="696"/>
      <c r="BE37" s="37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</row>
    <row r="38" spans="1:84" ht="14.25" customHeight="1">
      <c r="A38" s="36"/>
      <c r="B38" s="36"/>
      <c r="C38" s="281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6"/>
      <c r="AT38" s="696"/>
      <c r="AU38" s="696"/>
      <c r="AV38" s="696"/>
      <c r="AW38" s="696"/>
      <c r="AX38" s="696"/>
      <c r="AY38" s="696"/>
      <c r="AZ38" s="696"/>
      <c r="BA38" s="696"/>
      <c r="BB38" s="696"/>
      <c r="BC38" s="696"/>
      <c r="BD38" s="696"/>
      <c r="BE38" s="37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</row>
    <row r="39" spans="1:84" s="29" customFormat="1" ht="14.25" customHeight="1">
      <c r="A39" s="34"/>
      <c r="B39" s="34"/>
      <c r="C39" s="42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7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</row>
    <row r="40" spans="1:84" ht="14.25" customHeight="1">
      <c r="A40" s="36"/>
      <c r="B40" s="36"/>
      <c r="C40" s="454"/>
      <c r="D40" s="455" t="s">
        <v>308</v>
      </c>
      <c r="E40" s="455"/>
      <c r="F40" s="455"/>
      <c r="G40" s="455"/>
      <c r="H40" s="455"/>
      <c r="I40" s="455"/>
      <c r="J40" s="456"/>
      <c r="K40" s="455"/>
      <c r="L40" s="455"/>
      <c r="M40" s="455"/>
      <c r="N40" s="455"/>
      <c r="O40" s="455"/>
      <c r="P40" s="455"/>
      <c r="Q40" s="455"/>
      <c r="R40" s="455"/>
      <c r="S40" s="455"/>
      <c r="T40" s="457"/>
      <c r="U40" s="455"/>
      <c r="V40" s="455"/>
      <c r="W40" s="457"/>
      <c r="X40" s="457"/>
      <c r="Y40" s="457"/>
      <c r="Z40" s="457"/>
      <c r="AA40" s="458" t="s">
        <v>309</v>
      </c>
      <c r="AB40" s="457"/>
      <c r="AC40" s="455"/>
      <c r="AD40" s="455"/>
      <c r="AE40" s="456"/>
      <c r="AF40" s="459"/>
      <c r="AG40" s="455" t="s">
        <v>310</v>
      </c>
      <c r="AH40" s="455"/>
      <c r="AI40" s="455"/>
      <c r="AJ40" s="454"/>
      <c r="AK40" s="460"/>
      <c r="AL40" s="461"/>
      <c r="AM40" s="461"/>
      <c r="AN40" s="461"/>
      <c r="AO40" s="461"/>
      <c r="AP40" s="461"/>
      <c r="AQ40" s="461"/>
      <c r="AR40" s="461"/>
      <c r="AS40" s="457"/>
      <c r="AT40" s="461" t="s">
        <v>354</v>
      </c>
      <c r="AU40" s="456"/>
      <c r="AV40" s="456"/>
      <c r="AW40" s="462"/>
      <c r="AX40" s="456"/>
      <c r="AY40" s="460"/>
      <c r="AZ40" s="461"/>
      <c r="BA40" s="461"/>
      <c r="BB40" s="461"/>
      <c r="BC40" s="461"/>
      <c r="BD40" s="461"/>
      <c r="BE40" s="463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</row>
    <row r="41" spans="1:84" ht="14.25" customHeight="1">
      <c r="A41" s="36"/>
      <c r="B41" s="36"/>
      <c r="C41" s="464">
        <v>1</v>
      </c>
      <c r="D41" s="386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592"/>
      <c r="AB41" s="580"/>
      <c r="AC41" s="580"/>
      <c r="AD41" s="387"/>
      <c r="AE41" s="387"/>
      <c r="AF41" s="593"/>
      <c r="AG41" s="387"/>
      <c r="AH41" s="387"/>
      <c r="AI41" s="387"/>
      <c r="AJ41" s="386"/>
      <c r="AK41" s="580"/>
      <c r="AL41" s="387"/>
      <c r="AM41" s="387"/>
      <c r="AN41" s="387"/>
      <c r="AO41" s="387"/>
      <c r="AP41" s="387"/>
      <c r="AQ41" s="387"/>
      <c r="AR41" s="387"/>
      <c r="AS41" s="580"/>
      <c r="AT41" s="580"/>
      <c r="AU41" s="388"/>
      <c r="AV41" s="388"/>
      <c r="AW41" s="388"/>
      <c r="AX41" s="580"/>
      <c r="AY41" s="580"/>
      <c r="AZ41" s="388"/>
      <c r="BA41" s="388"/>
      <c r="BB41" s="388"/>
      <c r="BC41" s="580"/>
      <c r="BD41" s="580"/>
      <c r="BE41" s="594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84" ht="14.25" customHeight="1">
      <c r="A42" s="36"/>
      <c r="B42" s="36"/>
      <c r="C42" s="464">
        <v>2</v>
      </c>
      <c r="D42" s="366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595"/>
      <c r="AB42" s="596"/>
      <c r="AC42" s="596"/>
      <c r="AD42" s="385"/>
      <c r="AE42" s="597"/>
      <c r="AF42" s="598"/>
      <c r="AG42" s="597"/>
      <c r="AH42" s="597"/>
      <c r="AI42" s="597"/>
      <c r="AJ42" s="366"/>
      <c r="AK42" s="596"/>
      <c r="AL42" s="384"/>
      <c r="AM42" s="384"/>
      <c r="AN42" s="384"/>
      <c r="AO42" s="384"/>
      <c r="AP42" s="384"/>
      <c r="AQ42" s="384"/>
      <c r="AR42" s="384"/>
      <c r="AS42" s="596"/>
      <c r="AT42" s="596"/>
      <c r="AU42" s="373"/>
      <c r="AV42" s="373"/>
      <c r="AW42" s="373"/>
      <c r="AX42" s="596"/>
      <c r="AY42" s="596"/>
      <c r="AZ42" s="373"/>
      <c r="BA42" s="373"/>
      <c r="BB42" s="373"/>
      <c r="BC42" s="596"/>
      <c r="BD42" s="596"/>
      <c r="BE42" s="599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84" ht="14.25" customHeight="1">
      <c r="A43" s="36"/>
      <c r="B43" s="36"/>
      <c r="C43" s="469">
        <v>3</v>
      </c>
      <c r="D43" s="389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61"/>
      <c r="AB43" s="600"/>
      <c r="AC43" s="600"/>
      <c r="AD43" s="390"/>
      <c r="AE43" s="601"/>
      <c r="AF43" s="602"/>
      <c r="AG43" s="601"/>
      <c r="AH43" s="601"/>
      <c r="AI43" s="601"/>
      <c r="AJ43" s="396"/>
      <c r="AK43" s="600"/>
      <c r="AL43" s="391"/>
      <c r="AM43" s="391"/>
      <c r="AN43" s="391"/>
      <c r="AO43" s="391"/>
      <c r="AP43" s="391"/>
      <c r="AQ43" s="391"/>
      <c r="AR43" s="391"/>
      <c r="AS43" s="600"/>
      <c r="AT43" s="600"/>
      <c r="AU43" s="392"/>
      <c r="AV43" s="392"/>
      <c r="AW43" s="392"/>
      <c r="AX43" s="600"/>
      <c r="AY43" s="600"/>
      <c r="AZ43" s="392"/>
      <c r="BA43" s="392"/>
      <c r="BB43" s="392"/>
      <c r="BC43" s="600"/>
      <c r="BD43" s="600"/>
      <c r="BE43" s="603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</row>
    <row r="44" spans="1:84" ht="14.25" customHeight="1">
      <c r="A44" s="36"/>
      <c r="B44" s="36"/>
      <c r="C44" s="344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444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ht="14.25" customHeight="1">
      <c r="A45" s="36"/>
      <c r="B45" s="36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5"/>
      <c r="O45" s="345"/>
      <c r="P45" s="34"/>
      <c r="Q45" s="345"/>
      <c r="R45" s="34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ht="14.25" customHeight="1">
      <c r="A46" s="36"/>
      <c r="B46" s="36"/>
      <c r="C46" s="282" t="s">
        <v>19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89"/>
      <c r="O46" s="579"/>
      <c r="P46" s="27"/>
      <c r="Q46" s="605"/>
      <c r="R46" s="579"/>
      <c r="S46" s="27"/>
      <c r="T46" s="27"/>
      <c r="U46" s="27"/>
      <c r="V46" s="27"/>
      <c r="W46" s="27"/>
      <c r="X46" s="27"/>
      <c r="Y46" s="27"/>
      <c r="Z46" s="276"/>
      <c r="AA46" s="566"/>
      <c r="AB46" s="566"/>
      <c r="AC46" s="566"/>
      <c r="AD46" s="566"/>
      <c r="AE46" s="566"/>
      <c r="AF46" s="566"/>
      <c r="AG46" s="566"/>
      <c r="AH46" s="378"/>
      <c r="AI46" s="378"/>
      <c r="AJ46" s="378"/>
      <c r="AK46" s="378"/>
      <c r="AL46" s="378"/>
      <c r="AM46" s="378"/>
      <c r="AN46" s="378"/>
      <c r="AO46" s="378"/>
      <c r="AP46" s="378"/>
      <c r="AQ46" s="573"/>
      <c r="AR46" s="573"/>
      <c r="AS46" s="573"/>
      <c r="AT46" s="573"/>
      <c r="AU46" s="573"/>
      <c r="AV46" s="573"/>
      <c r="AW46" s="573"/>
      <c r="AX46" s="573"/>
      <c r="AY46" s="573"/>
      <c r="AZ46" s="573"/>
      <c r="BA46" s="573"/>
      <c r="BB46" s="576"/>
      <c r="BC46" s="34"/>
      <c r="BD46" s="34"/>
      <c r="BE46" s="34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84" ht="14.25" customHeight="1">
      <c r="A47" s="36"/>
      <c r="B47" s="36"/>
      <c r="C47" s="282" t="s">
        <v>20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277"/>
      <c r="O47" s="604"/>
      <c r="P47" s="27"/>
      <c r="Q47" s="276"/>
      <c r="R47" s="604"/>
      <c r="S47" s="27"/>
      <c r="T47" s="277"/>
      <c r="U47" s="604"/>
      <c r="V47" s="27"/>
      <c r="W47" s="276"/>
      <c r="X47" s="604"/>
      <c r="Y47" s="27"/>
      <c r="Z47" s="276"/>
      <c r="AA47" s="566"/>
      <c r="AB47" s="566"/>
      <c r="AC47" s="566"/>
      <c r="AD47" s="566"/>
      <c r="AE47" s="566"/>
      <c r="AF47" s="566"/>
      <c r="AG47" s="566"/>
      <c r="AH47" s="378"/>
      <c r="AI47" s="378"/>
      <c r="AJ47" s="378"/>
      <c r="AK47" s="378"/>
      <c r="AL47" s="378"/>
      <c r="AM47" s="378"/>
      <c r="AN47" s="378"/>
      <c r="AO47" s="378"/>
      <c r="AP47" s="566"/>
      <c r="AQ47" s="566"/>
      <c r="AR47" s="566"/>
      <c r="AS47" s="378"/>
      <c r="AT47" s="378"/>
      <c r="AU47" s="378"/>
      <c r="AV47" s="378"/>
      <c r="AW47" s="378"/>
      <c r="AX47" s="378"/>
      <c r="AY47" s="378"/>
      <c r="AZ47" s="378"/>
      <c r="BA47" s="378"/>
      <c r="BB47" s="576"/>
      <c r="BC47" s="34"/>
      <c r="BD47" s="34"/>
      <c r="BE47" s="34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</row>
    <row r="48" spans="1:84" ht="14.25" customHeight="1">
      <c r="A48" s="36"/>
      <c r="B48" s="36"/>
      <c r="C48" s="282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277"/>
      <c r="O48" s="604"/>
      <c r="P48" s="27"/>
      <c r="Q48" s="276"/>
      <c r="R48" s="604"/>
      <c r="S48" s="27"/>
      <c r="T48" s="277"/>
      <c r="U48" s="604"/>
      <c r="V48" s="27"/>
      <c r="W48" s="276"/>
      <c r="X48" s="604"/>
      <c r="Y48" s="27"/>
      <c r="Z48" s="276"/>
      <c r="AA48" s="566"/>
      <c r="AB48" s="566"/>
      <c r="AC48" s="566"/>
      <c r="AD48" s="566"/>
      <c r="AE48" s="566"/>
      <c r="AF48" s="566"/>
      <c r="AG48" s="566"/>
      <c r="AH48" s="378"/>
      <c r="AI48" s="378"/>
      <c r="AJ48" s="378"/>
      <c r="AK48" s="378"/>
      <c r="AL48" s="378"/>
      <c r="AM48" s="378"/>
      <c r="AN48" s="378"/>
      <c r="AO48" s="378"/>
      <c r="AP48" s="566"/>
      <c r="AQ48" s="566"/>
      <c r="AR48" s="566"/>
      <c r="AS48" s="378"/>
      <c r="AT48" s="378"/>
      <c r="AU48" s="378"/>
      <c r="AV48" s="378"/>
      <c r="AW48" s="378"/>
      <c r="AX48" s="378"/>
      <c r="AY48" s="378"/>
      <c r="AZ48" s="378"/>
      <c r="BA48" s="378"/>
      <c r="BB48" s="576"/>
      <c r="BC48" s="34"/>
      <c r="BD48" s="34"/>
      <c r="BE48" s="34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</row>
    <row r="49" spans="1:84" ht="14.25" customHeight="1">
      <c r="A49" s="36"/>
      <c r="B49" s="36"/>
      <c r="C49" s="282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277"/>
      <c r="O49" s="604"/>
      <c r="P49" s="27"/>
      <c r="Q49" s="276"/>
      <c r="R49" s="604"/>
      <c r="S49" s="27"/>
      <c r="T49" s="277"/>
      <c r="U49" s="604"/>
      <c r="V49" s="27"/>
      <c r="W49" s="276"/>
      <c r="X49" s="604"/>
      <c r="Y49" s="27"/>
      <c r="Z49" s="276"/>
      <c r="AA49" s="566"/>
      <c r="AB49" s="566"/>
      <c r="AC49" s="566"/>
      <c r="AD49" s="566"/>
      <c r="AE49" s="566"/>
      <c r="AF49" s="566"/>
      <c r="AG49" s="566"/>
      <c r="AH49" s="378"/>
      <c r="AI49" s="378"/>
      <c r="AJ49" s="378"/>
      <c r="AK49" s="378"/>
      <c r="AL49" s="378"/>
      <c r="AM49" s="378"/>
      <c r="AN49" s="378"/>
      <c r="AO49" s="378"/>
      <c r="AP49" s="566"/>
      <c r="AQ49" s="566"/>
      <c r="AR49" s="566"/>
      <c r="AS49" s="378"/>
      <c r="AT49" s="378"/>
      <c r="AU49" s="378"/>
      <c r="AV49" s="378"/>
      <c r="AW49" s="378"/>
      <c r="AX49" s="378"/>
      <c r="AY49" s="378"/>
      <c r="AZ49" s="378"/>
      <c r="BA49" s="378"/>
      <c r="BB49" s="576"/>
      <c r="BC49" s="34"/>
      <c r="BD49" s="34"/>
      <c r="BE49" s="34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</row>
    <row r="50" spans="1:84" ht="14.25" customHeight="1">
      <c r="A50" s="36"/>
      <c r="B50" s="36"/>
      <c r="C50" s="282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30"/>
      <c r="AI50" s="30"/>
      <c r="AJ50" s="30"/>
      <c r="AK50" s="30"/>
      <c r="AL50" s="30"/>
      <c r="AM50" s="30"/>
      <c r="AN50" s="30"/>
      <c r="AO50" s="30"/>
      <c r="AP50" s="30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84" ht="14.25" customHeight="1">
      <c r="A51" s="36"/>
      <c r="B51" s="36"/>
      <c r="C51" s="454"/>
      <c r="D51" s="455" t="s">
        <v>311</v>
      </c>
      <c r="E51" s="455"/>
      <c r="F51" s="455"/>
      <c r="G51" s="455"/>
      <c r="H51" s="455"/>
      <c r="I51" s="455"/>
      <c r="J51" s="456"/>
      <c r="K51" s="455"/>
      <c r="L51" s="455"/>
      <c r="M51" s="455"/>
      <c r="N51" s="455"/>
      <c r="O51" s="455"/>
      <c r="P51" s="455"/>
      <c r="Q51" s="455"/>
      <c r="R51" s="455"/>
      <c r="S51" s="455"/>
      <c r="T51" s="457"/>
      <c r="U51" s="455"/>
      <c r="V51" s="455"/>
      <c r="W51" s="457"/>
      <c r="X51" s="457"/>
      <c r="Y51" s="457"/>
      <c r="Z51" s="457"/>
      <c r="AA51" s="458"/>
      <c r="AB51" s="457" t="s">
        <v>360</v>
      </c>
      <c r="AC51" s="457"/>
      <c r="AD51" s="455"/>
      <c r="AE51" s="456"/>
      <c r="AF51" s="459"/>
      <c r="AG51" s="454"/>
      <c r="AH51" s="457" t="s">
        <v>359</v>
      </c>
      <c r="AI51" s="455"/>
      <c r="AJ51" s="455"/>
      <c r="AK51" s="472"/>
      <c r="AL51" s="458" t="s">
        <v>312</v>
      </c>
      <c r="AM51" s="461"/>
      <c r="AN51" s="457"/>
      <c r="AO51" s="461"/>
      <c r="AP51" s="461"/>
      <c r="AQ51" s="461"/>
      <c r="AR51" s="463"/>
      <c r="AS51" s="455" t="s">
        <v>313</v>
      </c>
      <c r="AT51" s="455"/>
      <c r="AU51" s="473"/>
      <c r="AV51" s="473"/>
      <c r="AW51" s="474"/>
      <c r="AX51" s="473"/>
      <c r="AY51" s="475"/>
      <c r="AZ51" s="476"/>
      <c r="BA51" s="476"/>
      <c r="BB51" s="476" t="s">
        <v>314</v>
      </c>
      <c r="BC51" s="476"/>
      <c r="BD51" s="476"/>
      <c r="BE51" s="463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ht="14.25" customHeight="1">
      <c r="A52" s="36"/>
      <c r="B52" s="36"/>
      <c r="C52" s="464">
        <v>1</v>
      </c>
      <c r="D52" s="393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273"/>
      <c r="AB52" s="573"/>
      <c r="AC52" s="573"/>
      <c r="AD52" s="394"/>
      <c r="AE52" s="394"/>
      <c r="AF52" s="606"/>
      <c r="AG52" s="279"/>
      <c r="AH52" s="394"/>
      <c r="AI52" s="394"/>
      <c r="AJ52" s="573"/>
      <c r="AK52" s="576"/>
      <c r="AL52" s="279"/>
      <c r="AM52" s="394"/>
      <c r="AN52" s="394"/>
      <c r="AO52" s="394"/>
      <c r="AP52" s="394"/>
      <c r="AQ52" s="394"/>
      <c r="AR52" s="606"/>
      <c r="AS52" s="393"/>
      <c r="AT52" s="573"/>
      <c r="AU52" s="378"/>
      <c r="AV52" s="378"/>
      <c r="AW52" s="378"/>
      <c r="AX52" s="573"/>
      <c r="AY52" s="576"/>
      <c r="AZ52" s="378"/>
      <c r="BA52" s="378"/>
      <c r="BB52" s="378"/>
      <c r="BC52" s="573"/>
      <c r="BD52" s="573"/>
      <c r="BE52" s="57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</row>
    <row r="53" spans="1:84" ht="14.25" customHeight="1">
      <c r="A53" s="36"/>
      <c r="B53" s="36"/>
      <c r="C53" s="464">
        <v>2</v>
      </c>
      <c r="D53" s="396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73"/>
      <c r="Y53" s="373"/>
      <c r="Z53" s="373"/>
      <c r="AA53" s="595"/>
      <c r="AB53" s="596"/>
      <c r="AC53" s="596"/>
      <c r="AD53" s="385"/>
      <c r="AE53" s="597"/>
      <c r="AF53" s="598"/>
      <c r="AG53" s="607"/>
      <c r="AH53" s="597"/>
      <c r="AI53" s="597"/>
      <c r="AJ53" s="596"/>
      <c r="AK53" s="599"/>
      <c r="AL53" s="403"/>
      <c r="AM53" s="384"/>
      <c r="AN53" s="384"/>
      <c r="AO53" s="384"/>
      <c r="AP53" s="384"/>
      <c r="AQ53" s="384"/>
      <c r="AR53" s="608"/>
      <c r="AS53" s="366"/>
      <c r="AT53" s="596"/>
      <c r="AU53" s="373"/>
      <c r="AV53" s="373"/>
      <c r="AW53" s="373"/>
      <c r="AX53" s="596"/>
      <c r="AY53" s="599"/>
      <c r="AZ53" s="373"/>
      <c r="BA53" s="373"/>
      <c r="BB53" s="373"/>
      <c r="BC53" s="596"/>
      <c r="BD53" s="596"/>
      <c r="BE53" s="599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</row>
    <row r="54" spans="1:84" ht="14.25" customHeight="1">
      <c r="A54" s="36"/>
      <c r="B54" s="36"/>
      <c r="C54" s="464">
        <v>3</v>
      </c>
      <c r="D54" s="396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78"/>
      <c r="Y54" s="378"/>
      <c r="Z54" s="378"/>
      <c r="AA54" s="273"/>
      <c r="AB54" s="573"/>
      <c r="AC54" s="573"/>
      <c r="AD54" s="395"/>
      <c r="AE54" s="609"/>
      <c r="AF54" s="610"/>
      <c r="AG54" s="611"/>
      <c r="AH54" s="609"/>
      <c r="AI54" s="609"/>
      <c r="AJ54" s="573"/>
      <c r="AK54" s="576"/>
      <c r="AL54" s="279"/>
      <c r="AM54" s="394"/>
      <c r="AN54" s="394"/>
      <c r="AO54" s="394"/>
      <c r="AP54" s="394"/>
      <c r="AQ54" s="394"/>
      <c r="AR54" s="606"/>
      <c r="AS54" s="393"/>
      <c r="AT54" s="573"/>
      <c r="AU54" s="378"/>
      <c r="AV54" s="378"/>
      <c r="AW54" s="378"/>
      <c r="AX54" s="573"/>
      <c r="AY54" s="576"/>
      <c r="AZ54" s="378"/>
      <c r="BA54" s="378"/>
      <c r="BB54" s="378"/>
      <c r="BC54" s="573"/>
      <c r="BD54" s="573"/>
      <c r="BE54" s="57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ht="14.25" customHeight="1">
      <c r="A55" s="36"/>
      <c r="B55" s="36"/>
      <c r="C55" s="469">
        <v>4</v>
      </c>
      <c r="D55" s="389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78"/>
      <c r="U55" s="378"/>
      <c r="V55" s="378"/>
      <c r="W55" s="378"/>
      <c r="X55" s="378"/>
      <c r="Y55" s="378"/>
      <c r="Z55" s="378"/>
      <c r="AA55" s="273"/>
      <c r="AB55" s="573"/>
      <c r="AC55" s="573"/>
      <c r="AD55" s="395"/>
      <c r="AE55" s="609"/>
      <c r="AF55" s="610"/>
      <c r="AG55" s="611"/>
      <c r="AH55" s="609"/>
      <c r="AI55" s="609"/>
      <c r="AJ55" s="573"/>
      <c r="AK55" s="576"/>
      <c r="AL55" s="279"/>
      <c r="AM55" s="394"/>
      <c r="AN55" s="394"/>
      <c r="AO55" s="394"/>
      <c r="AP55" s="394"/>
      <c r="AQ55" s="394"/>
      <c r="AR55" s="606"/>
      <c r="AS55" s="393"/>
      <c r="AT55" s="573"/>
      <c r="AU55" s="378" t="s">
        <v>23</v>
      </c>
      <c r="AV55" s="378"/>
      <c r="AW55" s="378"/>
      <c r="AX55" s="573"/>
      <c r="AY55" s="603"/>
      <c r="AZ55" s="392"/>
      <c r="BA55" s="392"/>
      <c r="BB55" s="392"/>
      <c r="BC55" s="600"/>
      <c r="BD55" s="600"/>
      <c r="BE55" s="603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ht="14.25" customHeight="1">
      <c r="A56" s="36"/>
      <c r="B56" s="36"/>
      <c r="C56" s="34"/>
      <c r="D56" s="20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4"/>
      <c r="AC56" s="34"/>
      <c r="AD56" s="467"/>
      <c r="AE56" s="468"/>
      <c r="AF56" s="468"/>
      <c r="AG56" s="468"/>
      <c r="AH56" s="468"/>
      <c r="AI56" s="468"/>
      <c r="AJ56" s="34"/>
      <c r="AK56" s="34"/>
      <c r="AL56" s="406"/>
      <c r="AM56" s="406"/>
      <c r="AN56" s="406"/>
      <c r="AO56" s="406"/>
      <c r="AP56" s="406"/>
      <c r="AQ56" s="406"/>
      <c r="AR56" s="406"/>
      <c r="AS56" s="34"/>
      <c r="AT56" s="34"/>
      <c r="AU56" s="30"/>
      <c r="AV56" s="30"/>
      <c r="AW56" s="30"/>
      <c r="AX56" s="34"/>
      <c r="AY56" s="34"/>
      <c r="AZ56" s="30"/>
      <c r="BA56" s="30"/>
      <c r="BB56" s="30"/>
      <c r="BC56" s="34"/>
      <c r="BD56" s="34"/>
      <c r="BE56" s="34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4:54" s="34" customFormat="1" ht="14.25" customHeight="1">
      <c r="D57" s="20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D57" s="467"/>
      <c r="AE57" s="468"/>
      <c r="AF57" s="468"/>
      <c r="AG57" s="468"/>
      <c r="AH57" s="468"/>
      <c r="AI57" s="468"/>
      <c r="AL57" s="406"/>
      <c r="AM57" s="406"/>
      <c r="AN57" s="406"/>
      <c r="AO57" s="406"/>
      <c r="AP57" s="406"/>
      <c r="AQ57" s="406"/>
      <c r="AR57" s="406"/>
      <c r="AU57" s="30"/>
      <c r="AV57" s="30"/>
      <c r="AW57" s="30"/>
      <c r="AZ57" s="30"/>
      <c r="BA57" s="30"/>
      <c r="BB57" s="30"/>
    </row>
    <row r="58" spans="1:84" ht="14.25" customHeight="1">
      <c r="A58" s="36"/>
      <c r="B58" s="421"/>
      <c r="C58" s="477" t="s">
        <v>358</v>
      </c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78"/>
      <c r="BB58" s="422"/>
      <c r="BC58" s="422"/>
      <c r="BD58" s="422"/>
      <c r="BE58" s="71"/>
      <c r="BF58" s="423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</row>
    <row r="59" spans="1:84" ht="14.25" customHeight="1">
      <c r="A59" s="36"/>
      <c r="B59" s="281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7"/>
      <c r="BF59" s="37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</row>
    <row r="60" spans="1:84" ht="14.25" customHeight="1">
      <c r="A60" s="415"/>
      <c r="B60" s="425"/>
      <c r="C60" s="700" t="s">
        <v>320</v>
      </c>
      <c r="D60" s="701"/>
      <c r="E60" s="701"/>
      <c r="F60" s="701"/>
      <c r="G60" s="701"/>
      <c r="H60" s="701"/>
      <c r="I60" s="701"/>
      <c r="J60" s="701"/>
      <c r="K60" s="701"/>
      <c r="L60" s="701"/>
      <c r="M60" s="701"/>
      <c r="N60" s="701"/>
      <c r="O60" s="701"/>
      <c r="P60" s="701"/>
      <c r="Q60" s="701"/>
      <c r="R60" s="701"/>
      <c r="S60" s="701"/>
      <c r="T60" s="701"/>
      <c r="U60" s="701"/>
      <c r="V60" s="701"/>
      <c r="W60" s="701"/>
      <c r="X60" s="701"/>
      <c r="Y60" s="701"/>
      <c r="Z60" s="701"/>
      <c r="AA60" s="701"/>
      <c r="AB60" s="701"/>
      <c r="AC60" s="701"/>
      <c r="AD60" s="701"/>
      <c r="AE60" s="701"/>
      <c r="AF60" s="701"/>
      <c r="AG60" s="701"/>
      <c r="AH60" s="701"/>
      <c r="AI60" s="702"/>
      <c r="AJ60" s="700" t="s">
        <v>348</v>
      </c>
      <c r="AK60" s="701"/>
      <c r="AL60" s="701"/>
      <c r="AM60" s="701"/>
      <c r="AN60" s="701"/>
      <c r="AO60" s="701"/>
      <c r="AP60" s="701"/>
      <c r="AQ60" s="701"/>
      <c r="AR60" s="701"/>
      <c r="AS60" s="701"/>
      <c r="AT60" s="701"/>
      <c r="AU60" s="701"/>
      <c r="AV60" s="701"/>
      <c r="AW60" s="702"/>
      <c r="AX60" s="703" t="s">
        <v>40</v>
      </c>
      <c r="AY60" s="704"/>
      <c r="AZ60" s="704"/>
      <c r="BA60" s="704"/>
      <c r="BB60" s="704"/>
      <c r="BC60" s="704"/>
      <c r="BD60" s="704"/>
      <c r="BE60" s="705"/>
      <c r="BF60" s="37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</row>
    <row r="61" spans="1:84" ht="14.25" customHeight="1">
      <c r="A61" s="415"/>
      <c r="B61" s="425"/>
      <c r="C61" s="479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 t="s">
        <v>21</v>
      </c>
      <c r="R61" s="480"/>
      <c r="S61" s="480"/>
      <c r="T61" s="481"/>
      <c r="U61" s="480"/>
      <c r="V61" s="480"/>
      <c r="W61" s="481"/>
      <c r="X61" s="481"/>
      <c r="Y61" s="481"/>
      <c r="Z61" s="481"/>
      <c r="AA61" s="481"/>
      <c r="AB61" s="481"/>
      <c r="AC61" s="481"/>
      <c r="AD61" s="480"/>
      <c r="AE61" s="480"/>
      <c r="AF61" s="479"/>
      <c r="AG61" s="480"/>
      <c r="AH61" s="480" t="s">
        <v>321</v>
      </c>
      <c r="AI61" s="482"/>
      <c r="AJ61" s="479"/>
      <c r="AK61" s="483" t="s">
        <v>322</v>
      </c>
      <c r="AL61" s="480"/>
      <c r="AM61" s="484"/>
      <c r="AN61" s="484"/>
      <c r="AO61" s="484"/>
      <c r="AP61" s="485"/>
      <c r="AQ61" s="484"/>
      <c r="AR61" s="483" t="s">
        <v>323</v>
      </c>
      <c r="AS61" s="481"/>
      <c r="AT61" s="484"/>
      <c r="AU61" s="480"/>
      <c r="AV61" s="480"/>
      <c r="AW61" s="486"/>
      <c r="AX61" s="706"/>
      <c r="AY61" s="707"/>
      <c r="AZ61" s="707"/>
      <c r="BA61" s="707"/>
      <c r="BB61" s="707"/>
      <c r="BC61" s="707"/>
      <c r="BD61" s="707"/>
      <c r="BE61" s="708"/>
      <c r="BF61" s="37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</row>
    <row r="62" spans="1:84" ht="14.25" customHeight="1">
      <c r="A62" s="415"/>
      <c r="B62" s="425"/>
      <c r="C62" s="425"/>
      <c r="D62" s="282" t="s">
        <v>326</v>
      </c>
      <c r="E62" s="430"/>
      <c r="F62" s="429" t="s">
        <v>327</v>
      </c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282"/>
      <c r="AC62" s="282"/>
      <c r="AD62" s="487"/>
      <c r="AE62" s="487"/>
      <c r="AF62" s="488"/>
      <c r="AG62" s="487"/>
      <c r="AH62" s="487"/>
      <c r="AI62" s="489"/>
      <c r="AJ62" s="612"/>
      <c r="AK62" s="399"/>
      <c r="AL62" s="398"/>
      <c r="AM62" s="398"/>
      <c r="AN62" s="398"/>
      <c r="AO62" s="398"/>
      <c r="AP62" s="613"/>
      <c r="AQ62" s="398"/>
      <c r="AR62" s="398"/>
      <c r="AS62" s="399"/>
      <c r="AT62" s="399"/>
      <c r="AU62" s="376"/>
      <c r="AV62" s="376"/>
      <c r="AW62" s="614"/>
      <c r="AX62" s="612"/>
      <c r="AY62" s="399"/>
      <c r="AZ62" s="376"/>
      <c r="BA62" s="376"/>
      <c r="BB62" s="376"/>
      <c r="BC62" s="399"/>
      <c r="BD62" s="399"/>
      <c r="BE62" s="615"/>
      <c r="BF62" s="37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</row>
    <row r="63" spans="1:84" ht="14.25" customHeight="1">
      <c r="A63" s="415"/>
      <c r="B63" s="425"/>
      <c r="C63" s="425"/>
      <c r="D63" s="282"/>
      <c r="E63" s="430"/>
      <c r="F63" s="429"/>
      <c r="G63" s="430"/>
      <c r="H63" s="430"/>
      <c r="I63" s="430"/>
      <c r="J63" s="430" t="s">
        <v>357</v>
      </c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282"/>
      <c r="AC63" s="282"/>
      <c r="AD63" s="487"/>
      <c r="AE63" s="487"/>
      <c r="AF63" s="488"/>
      <c r="AG63" s="487"/>
      <c r="AH63" s="487"/>
      <c r="AI63" s="489"/>
      <c r="AJ63" s="612"/>
      <c r="AK63" s="399"/>
      <c r="AL63" s="398"/>
      <c r="AM63" s="398"/>
      <c r="AN63" s="398"/>
      <c r="AO63" s="398"/>
      <c r="AP63" s="613"/>
      <c r="AQ63" s="398"/>
      <c r="AR63" s="398"/>
      <c r="AS63" s="399"/>
      <c r="AT63" s="399"/>
      <c r="AU63" s="376"/>
      <c r="AV63" s="376"/>
      <c r="AW63" s="614"/>
      <c r="AX63" s="612"/>
      <c r="AY63" s="399"/>
      <c r="AZ63" s="376"/>
      <c r="BA63" s="376"/>
      <c r="BB63" s="376"/>
      <c r="BC63" s="399"/>
      <c r="BD63" s="399"/>
      <c r="BE63" s="615"/>
      <c r="BF63" s="37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</row>
    <row r="64" spans="1:84" ht="14.25" customHeight="1">
      <c r="A64" s="415"/>
      <c r="B64" s="425"/>
      <c r="C64" s="425"/>
      <c r="D64" s="282" t="s">
        <v>324</v>
      </c>
      <c r="E64" s="430"/>
      <c r="F64" s="429" t="s">
        <v>325</v>
      </c>
      <c r="G64" s="430"/>
      <c r="H64" s="430"/>
      <c r="I64" s="430"/>
      <c r="J64" s="43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  <c r="V64" s="430"/>
      <c r="W64" s="430"/>
      <c r="X64" s="430"/>
      <c r="Y64" s="430"/>
      <c r="Z64" s="430"/>
      <c r="AA64" s="430"/>
      <c r="AB64" s="282"/>
      <c r="AC64" s="282"/>
      <c r="AD64" s="490"/>
      <c r="AE64" s="491"/>
      <c r="AF64" s="492"/>
      <c r="AG64" s="491"/>
      <c r="AH64" s="491"/>
      <c r="AI64" s="493"/>
      <c r="AJ64" s="612"/>
      <c r="AK64" s="399"/>
      <c r="AL64" s="398"/>
      <c r="AM64" s="398"/>
      <c r="AN64" s="398"/>
      <c r="AO64" s="398"/>
      <c r="AP64" s="613"/>
      <c r="AQ64" s="398"/>
      <c r="AR64" s="398"/>
      <c r="AS64" s="399"/>
      <c r="AT64" s="399"/>
      <c r="AU64" s="376"/>
      <c r="AV64" s="376"/>
      <c r="AW64" s="614"/>
      <c r="AX64" s="612"/>
      <c r="AY64" s="399"/>
      <c r="AZ64" s="376"/>
      <c r="BA64" s="376"/>
      <c r="BB64" s="376"/>
      <c r="BC64" s="399"/>
      <c r="BD64" s="399"/>
      <c r="BE64" s="615"/>
      <c r="BF64" s="37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</row>
    <row r="65" spans="1:84" ht="14.25" customHeight="1">
      <c r="A65" s="415"/>
      <c r="B65" s="425"/>
      <c r="C65" s="425"/>
      <c r="D65" s="282"/>
      <c r="E65" s="430"/>
      <c r="F65" s="429"/>
      <c r="G65" s="430"/>
      <c r="H65" s="430"/>
      <c r="I65" s="430"/>
      <c r="J65" s="430" t="s">
        <v>357</v>
      </c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282"/>
      <c r="AC65" s="282"/>
      <c r="AD65" s="490"/>
      <c r="AE65" s="491"/>
      <c r="AF65" s="492"/>
      <c r="AG65" s="491"/>
      <c r="AH65" s="491"/>
      <c r="AI65" s="493"/>
      <c r="AJ65" s="612"/>
      <c r="AK65" s="399"/>
      <c r="AL65" s="398"/>
      <c r="AM65" s="398"/>
      <c r="AN65" s="398"/>
      <c r="AO65" s="398"/>
      <c r="AP65" s="613"/>
      <c r="AQ65" s="398"/>
      <c r="AR65" s="398"/>
      <c r="AS65" s="399"/>
      <c r="AT65" s="399"/>
      <c r="AU65" s="376"/>
      <c r="AV65" s="376"/>
      <c r="AW65" s="614"/>
      <c r="AX65" s="612"/>
      <c r="AY65" s="399"/>
      <c r="AZ65" s="376"/>
      <c r="BA65" s="376"/>
      <c r="BB65" s="376"/>
      <c r="BC65" s="399"/>
      <c r="BD65" s="399"/>
      <c r="BE65" s="615"/>
      <c r="BF65" s="37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</row>
    <row r="66" spans="1:84" ht="14.25" customHeight="1">
      <c r="A66" s="415"/>
      <c r="B66" s="425"/>
      <c r="C66" s="425"/>
      <c r="D66" s="282" t="s">
        <v>328</v>
      </c>
      <c r="E66" s="430"/>
      <c r="F66" s="429" t="s">
        <v>329</v>
      </c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282"/>
      <c r="AC66" s="282"/>
      <c r="AD66" s="490"/>
      <c r="AE66" s="491"/>
      <c r="AF66" s="492"/>
      <c r="AG66" s="491"/>
      <c r="AH66" s="491"/>
      <c r="AI66" s="493"/>
      <c r="AJ66" s="612"/>
      <c r="AK66" s="399"/>
      <c r="AL66" s="398"/>
      <c r="AM66" s="398"/>
      <c r="AN66" s="398"/>
      <c r="AO66" s="398"/>
      <c r="AP66" s="613"/>
      <c r="AQ66" s="398"/>
      <c r="AR66" s="398"/>
      <c r="AS66" s="399"/>
      <c r="AT66" s="399"/>
      <c r="AU66" s="376"/>
      <c r="AV66" s="376"/>
      <c r="AW66" s="614"/>
      <c r="AX66" s="612"/>
      <c r="AY66" s="399"/>
      <c r="AZ66" s="376"/>
      <c r="BA66" s="376"/>
      <c r="BB66" s="376"/>
      <c r="BC66" s="399"/>
      <c r="BD66" s="399"/>
      <c r="BE66" s="615"/>
      <c r="BF66" s="37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</row>
    <row r="67" spans="1:84" ht="14.25" customHeight="1">
      <c r="A67" s="415"/>
      <c r="B67" s="425"/>
      <c r="C67" s="425"/>
      <c r="D67" s="282"/>
      <c r="E67" s="430"/>
      <c r="F67" s="430"/>
      <c r="G67" s="430"/>
      <c r="H67" s="430"/>
      <c r="I67" s="420" t="s">
        <v>330</v>
      </c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282"/>
      <c r="AC67" s="282"/>
      <c r="AD67" s="490"/>
      <c r="AE67" s="491"/>
      <c r="AF67" s="492" t="s">
        <v>333</v>
      </c>
      <c r="AG67" s="491"/>
      <c r="AH67" s="491"/>
      <c r="AI67" s="493"/>
      <c r="AJ67" s="612"/>
      <c r="AK67" s="399"/>
      <c r="AL67" s="398"/>
      <c r="AM67" s="398"/>
      <c r="AN67" s="398"/>
      <c r="AO67" s="398"/>
      <c r="AP67" s="613"/>
      <c r="AQ67" s="398"/>
      <c r="AR67" s="398"/>
      <c r="AS67" s="399"/>
      <c r="AT67" s="399"/>
      <c r="AU67" s="376"/>
      <c r="AV67" s="376"/>
      <c r="AW67" s="614"/>
      <c r="AX67" s="612"/>
      <c r="AY67" s="399"/>
      <c r="AZ67" s="376"/>
      <c r="BA67" s="376"/>
      <c r="BB67" s="376"/>
      <c r="BC67" s="399"/>
      <c r="BD67" s="399"/>
      <c r="BE67" s="615"/>
      <c r="BF67" s="37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</row>
    <row r="68" spans="1:84" ht="14.25" customHeight="1">
      <c r="A68" s="415"/>
      <c r="B68" s="425"/>
      <c r="C68" s="425"/>
      <c r="D68" s="282"/>
      <c r="E68" s="430"/>
      <c r="F68" s="430"/>
      <c r="G68" s="430"/>
      <c r="H68" s="430"/>
      <c r="I68" s="420" t="s">
        <v>331</v>
      </c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282"/>
      <c r="AC68" s="282"/>
      <c r="AD68" s="490"/>
      <c r="AE68" s="491"/>
      <c r="AF68" s="492" t="s">
        <v>334</v>
      </c>
      <c r="AG68" s="491"/>
      <c r="AH68" s="491"/>
      <c r="AI68" s="493"/>
      <c r="AJ68" s="612"/>
      <c r="AK68" s="399"/>
      <c r="AL68" s="398"/>
      <c r="AM68" s="398"/>
      <c r="AN68" s="398"/>
      <c r="AO68" s="398"/>
      <c r="AP68" s="613"/>
      <c r="AQ68" s="398"/>
      <c r="AR68" s="398"/>
      <c r="AS68" s="399"/>
      <c r="AT68" s="399"/>
      <c r="AU68" s="376"/>
      <c r="AV68" s="376"/>
      <c r="AW68" s="614"/>
      <c r="AX68" s="612"/>
      <c r="AY68" s="399"/>
      <c r="AZ68" s="376"/>
      <c r="BA68" s="376"/>
      <c r="BB68" s="376"/>
      <c r="BC68" s="399"/>
      <c r="BD68" s="399"/>
      <c r="BE68" s="615"/>
      <c r="BF68" s="37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</row>
    <row r="69" spans="1:84" ht="14.25" customHeight="1">
      <c r="A69" s="415"/>
      <c r="B69" s="425"/>
      <c r="C69" s="425"/>
      <c r="D69" s="282"/>
      <c r="E69" s="430"/>
      <c r="F69" s="430"/>
      <c r="G69" s="430"/>
      <c r="H69" s="430"/>
      <c r="I69" s="420" t="s">
        <v>332</v>
      </c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282"/>
      <c r="AC69" s="282"/>
      <c r="AD69" s="490"/>
      <c r="AE69" s="491"/>
      <c r="AF69" s="492" t="s">
        <v>335</v>
      </c>
      <c r="AG69" s="491"/>
      <c r="AH69" s="491"/>
      <c r="AI69" s="493"/>
      <c r="AJ69" s="612"/>
      <c r="AK69" s="399"/>
      <c r="AL69" s="398"/>
      <c r="AM69" s="398"/>
      <c r="AN69" s="398"/>
      <c r="AO69" s="398"/>
      <c r="AP69" s="613"/>
      <c r="AQ69" s="398"/>
      <c r="AR69" s="398"/>
      <c r="AS69" s="399"/>
      <c r="AT69" s="399"/>
      <c r="AU69" s="376"/>
      <c r="AV69" s="376"/>
      <c r="AW69" s="614"/>
      <c r="AX69" s="612"/>
      <c r="AY69" s="399"/>
      <c r="AZ69" s="376"/>
      <c r="BA69" s="376"/>
      <c r="BB69" s="376"/>
      <c r="BC69" s="399"/>
      <c r="BD69" s="399"/>
      <c r="BE69" s="615"/>
      <c r="BF69" s="37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</row>
    <row r="70" spans="1:84" ht="14.25" customHeight="1">
      <c r="A70" s="415"/>
      <c r="B70" s="425"/>
      <c r="C70" s="425"/>
      <c r="D70" s="282"/>
      <c r="E70" s="430"/>
      <c r="F70" s="430"/>
      <c r="G70" s="430"/>
      <c r="H70" s="430"/>
      <c r="I70" s="430" t="s">
        <v>40</v>
      </c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282"/>
      <c r="AC70" s="282"/>
      <c r="AD70" s="490"/>
      <c r="AE70" s="491"/>
      <c r="AF70" s="492">
        <v>999</v>
      </c>
      <c r="AG70" s="491"/>
      <c r="AH70" s="491"/>
      <c r="AI70" s="493"/>
      <c r="AJ70" s="612"/>
      <c r="AK70" s="399"/>
      <c r="AL70" s="398"/>
      <c r="AM70" s="398"/>
      <c r="AN70" s="398"/>
      <c r="AO70" s="398"/>
      <c r="AP70" s="613"/>
      <c r="AQ70" s="398"/>
      <c r="AR70" s="398"/>
      <c r="AS70" s="399"/>
      <c r="AT70" s="399"/>
      <c r="AU70" s="376"/>
      <c r="AV70" s="376"/>
      <c r="AW70" s="614"/>
      <c r="AX70" s="612"/>
      <c r="AY70" s="399"/>
      <c r="AZ70" s="376"/>
      <c r="BA70" s="376"/>
      <c r="BB70" s="376"/>
      <c r="BC70" s="399"/>
      <c r="BD70" s="399"/>
      <c r="BE70" s="615"/>
      <c r="BF70" s="37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</row>
    <row r="71" spans="1:84" ht="14.25" customHeight="1">
      <c r="A71" s="415"/>
      <c r="B71" s="439"/>
      <c r="C71" s="435"/>
      <c r="D71" s="436" t="s">
        <v>336</v>
      </c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36"/>
      <c r="AC71" s="436"/>
      <c r="AD71" s="494"/>
      <c r="AE71" s="495"/>
      <c r="AF71" s="496" t="s">
        <v>337</v>
      </c>
      <c r="AG71" s="495"/>
      <c r="AH71" s="495"/>
      <c r="AI71" s="497"/>
      <c r="AJ71" s="583"/>
      <c r="AK71" s="400"/>
      <c r="AL71" s="397"/>
      <c r="AM71" s="397"/>
      <c r="AN71" s="397"/>
      <c r="AO71" s="397"/>
      <c r="AP71" s="616"/>
      <c r="AQ71" s="397"/>
      <c r="AR71" s="397"/>
      <c r="AS71" s="400"/>
      <c r="AT71" s="400"/>
      <c r="AU71" s="380"/>
      <c r="AV71" s="380"/>
      <c r="AW71" s="572"/>
      <c r="AX71" s="583"/>
      <c r="AY71" s="400"/>
      <c r="AZ71" s="380"/>
      <c r="BA71" s="380"/>
      <c r="BB71" s="380"/>
      <c r="BC71" s="400"/>
      <c r="BD71" s="400"/>
      <c r="BE71" s="588"/>
      <c r="BF71" s="37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:84" ht="14.25" customHeight="1">
      <c r="A72" s="415"/>
      <c r="B72" s="439"/>
      <c r="C72" s="440"/>
      <c r="D72" s="440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0"/>
      <c r="AC72" s="440"/>
      <c r="AD72" s="498"/>
      <c r="AE72" s="499"/>
      <c r="AF72" s="499"/>
      <c r="AG72" s="499"/>
      <c r="AH72" s="499"/>
      <c r="AI72" s="499"/>
      <c r="AJ72" s="440"/>
      <c r="AK72" s="440"/>
      <c r="AL72" s="500"/>
      <c r="AM72" s="500"/>
      <c r="AN72" s="500"/>
      <c r="AO72" s="500"/>
      <c r="AP72" s="500"/>
      <c r="AQ72" s="500"/>
      <c r="AR72" s="500"/>
      <c r="AS72" s="440"/>
      <c r="AT72" s="440"/>
      <c r="AU72" s="442"/>
      <c r="AV72" s="442"/>
      <c r="AW72" s="442"/>
      <c r="AX72" s="440"/>
      <c r="AY72" s="440"/>
      <c r="AZ72" s="442"/>
      <c r="BA72" s="442"/>
      <c r="BB72" s="442"/>
      <c r="BC72" s="440"/>
      <c r="BD72" s="440"/>
      <c r="BE72" s="440"/>
      <c r="BF72" s="444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</row>
    <row r="73" spans="1:84" ht="14.25" customHeight="1">
      <c r="A73" s="415"/>
      <c r="B73" s="282"/>
      <c r="C73" s="282"/>
      <c r="D73" s="282"/>
      <c r="E73" s="430"/>
      <c r="F73" s="430"/>
      <c r="G73" s="430"/>
      <c r="H73" s="430"/>
      <c r="I73" s="430"/>
      <c r="J73" s="430"/>
      <c r="K73" s="430"/>
      <c r="L73" s="430"/>
      <c r="M73" s="430"/>
      <c r="N73" s="430"/>
      <c r="O73" s="430"/>
      <c r="P73" s="430"/>
      <c r="Q73" s="430"/>
      <c r="R73" s="430"/>
      <c r="S73" s="430"/>
      <c r="T73" s="430"/>
      <c r="U73" s="430"/>
      <c r="V73" s="430"/>
      <c r="W73" s="430"/>
      <c r="X73" s="430"/>
      <c r="Y73" s="430"/>
      <c r="Z73" s="430"/>
      <c r="AA73" s="430"/>
      <c r="AB73" s="282"/>
      <c r="AC73" s="282"/>
      <c r="AD73" s="490"/>
      <c r="AE73" s="491"/>
      <c r="AF73" s="491"/>
      <c r="AG73" s="491"/>
      <c r="AH73" s="491"/>
      <c r="AI73" s="491"/>
      <c r="AJ73" s="282"/>
      <c r="AK73" s="282"/>
      <c r="AL73" s="487"/>
      <c r="AM73" s="487"/>
      <c r="AN73" s="487"/>
      <c r="AO73" s="487"/>
      <c r="AP73" s="487"/>
      <c r="AQ73" s="487"/>
      <c r="AR73" s="487"/>
      <c r="AS73" s="282"/>
      <c r="AT73" s="282"/>
      <c r="AU73" s="430"/>
      <c r="AV73" s="430"/>
      <c r="AW73" s="430"/>
      <c r="AX73" s="282"/>
      <c r="AY73" s="282"/>
      <c r="AZ73" s="430"/>
      <c r="BA73" s="430"/>
      <c r="BB73" s="430"/>
      <c r="BC73" s="282"/>
      <c r="BD73" s="282"/>
      <c r="BE73" s="282"/>
      <c r="BF73" s="37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</row>
    <row r="74" spans="1:84" ht="14.25" customHeight="1">
      <c r="A74" s="415"/>
      <c r="B74" s="282"/>
      <c r="C74" s="282"/>
      <c r="D74" s="282"/>
      <c r="E74" s="430"/>
      <c r="F74" s="430"/>
      <c r="G74" s="430"/>
      <c r="H74" s="430"/>
      <c r="I74" s="430"/>
      <c r="J74" s="430"/>
      <c r="K74" s="430"/>
      <c r="L74" s="430"/>
      <c r="M74" s="430"/>
      <c r="N74" s="430"/>
      <c r="O74" s="430"/>
      <c r="P74" s="430"/>
      <c r="Q74" s="430"/>
      <c r="R74" s="430"/>
      <c r="S74" s="430"/>
      <c r="T74" s="430"/>
      <c r="U74" s="430"/>
      <c r="V74" s="430"/>
      <c r="W74" s="430"/>
      <c r="X74" s="430"/>
      <c r="Y74" s="430"/>
      <c r="Z74" s="430"/>
      <c r="AA74" s="430"/>
      <c r="AB74" s="282"/>
      <c r="AC74" s="282"/>
      <c r="AD74" s="490"/>
      <c r="AE74" s="491"/>
      <c r="AF74" s="491"/>
      <c r="AG74" s="491"/>
      <c r="AH74" s="491"/>
      <c r="AI74" s="491"/>
      <c r="AJ74" s="282"/>
      <c r="AK74" s="282"/>
      <c r="AL74" s="487"/>
      <c r="AM74" s="487"/>
      <c r="AN74" s="487"/>
      <c r="AO74" s="487"/>
      <c r="AP74" s="487"/>
      <c r="AQ74" s="487"/>
      <c r="AR74" s="487"/>
      <c r="AS74" s="282"/>
      <c r="AT74" s="282"/>
      <c r="AU74" s="430"/>
      <c r="AV74" s="430"/>
      <c r="AW74" s="430"/>
      <c r="AX74" s="282"/>
      <c r="AY74" s="282"/>
      <c r="AZ74" s="430"/>
      <c r="BA74" s="430"/>
      <c r="BB74" s="430"/>
      <c r="BC74" s="282"/>
      <c r="BD74" s="282"/>
      <c r="BE74" s="282"/>
      <c r="BF74" s="37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</row>
    <row r="75" spans="1:84" ht="14.25" customHeight="1">
      <c r="A75" s="415"/>
      <c r="B75" s="282"/>
      <c r="C75" s="282"/>
      <c r="D75" s="282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282"/>
      <c r="AC75" s="282"/>
      <c r="AD75" s="490"/>
      <c r="AE75" s="491"/>
      <c r="AF75" s="491"/>
      <c r="AG75" s="491"/>
      <c r="AH75" s="491"/>
      <c r="AI75" s="491"/>
      <c r="AJ75" s="282"/>
      <c r="AK75" s="282"/>
      <c r="AL75" s="487"/>
      <c r="AM75" s="487"/>
      <c r="AN75" s="487"/>
      <c r="AO75" s="487"/>
      <c r="AP75" s="487"/>
      <c r="AQ75" s="487"/>
      <c r="AR75" s="487"/>
      <c r="AS75" s="282"/>
      <c r="AT75" s="282"/>
      <c r="AU75" s="430"/>
      <c r="AV75" s="430"/>
      <c r="AW75" s="430"/>
      <c r="AX75" s="282"/>
      <c r="AY75" s="282"/>
      <c r="AZ75" s="430"/>
      <c r="BA75" s="430"/>
      <c r="BB75" s="430"/>
      <c r="BC75" s="282"/>
      <c r="BD75" s="282"/>
      <c r="BE75" s="282"/>
      <c r="BF75" s="37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</row>
    <row r="76" spans="1:84" ht="14.25" customHeight="1">
      <c r="A76" s="415"/>
      <c r="B76" s="282"/>
      <c r="C76" s="282"/>
      <c r="D76" s="282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282"/>
      <c r="AC76" s="282"/>
      <c r="AD76" s="490"/>
      <c r="AE76" s="491"/>
      <c r="AF76" s="491"/>
      <c r="AG76" s="491"/>
      <c r="AH76" s="491"/>
      <c r="AI76" s="491"/>
      <c r="AJ76" s="282"/>
      <c r="AK76" s="282"/>
      <c r="AL76" s="487"/>
      <c r="AM76" s="487"/>
      <c r="AN76" s="487"/>
      <c r="AO76" s="487"/>
      <c r="AP76" s="487"/>
      <c r="AQ76" s="487"/>
      <c r="AR76" s="487"/>
      <c r="AS76" s="282"/>
      <c r="AT76" s="282"/>
      <c r="AU76" s="430"/>
      <c r="AV76" s="430"/>
      <c r="AW76" s="430"/>
      <c r="AX76" s="282"/>
      <c r="AY76" s="282"/>
      <c r="AZ76" s="430"/>
      <c r="BA76" s="430"/>
      <c r="BB76" s="430"/>
      <c r="BC76" s="282"/>
      <c r="BD76" s="282"/>
      <c r="BE76" s="282"/>
      <c r="BF76" s="37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</row>
    <row r="77" spans="1:84" ht="14.25" customHeight="1">
      <c r="A77" s="415"/>
      <c r="B77" s="445"/>
      <c r="C77" s="446"/>
      <c r="D77" s="446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6"/>
      <c r="AC77" s="446"/>
      <c r="AD77" s="501"/>
      <c r="AE77" s="502"/>
      <c r="AF77" s="502"/>
      <c r="AG77" s="502"/>
      <c r="AH77" s="502"/>
      <c r="AI77" s="502"/>
      <c r="AJ77" s="446"/>
      <c r="AK77" s="446"/>
      <c r="AL77" s="503"/>
      <c r="AM77" s="503"/>
      <c r="AN77" s="503"/>
      <c r="AO77" s="503"/>
      <c r="AP77" s="503"/>
      <c r="AQ77" s="503"/>
      <c r="AR77" s="503"/>
      <c r="AS77" s="446"/>
      <c r="AT77" s="446"/>
      <c r="AU77" s="448"/>
      <c r="AV77" s="448"/>
      <c r="AW77" s="448"/>
      <c r="AX77" s="446"/>
      <c r="AY77" s="446"/>
      <c r="AZ77" s="448"/>
      <c r="BA77" s="448"/>
      <c r="BB77" s="448"/>
      <c r="BC77" s="446"/>
      <c r="BD77" s="446"/>
      <c r="BE77" s="446"/>
      <c r="BF77" s="423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</row>
    <row r="78" spans="2:58" s="282" customFormat="1" ht="14.25" customHeight="1">
      <c r="B78" s="425"/>
      <c r="C78" s="282" t="s">
        <v>315</v>
      </c>
      <c r="D78" s="504"/>
      <c r="E78" s="430"/>
      <c r="F78" s="430"/>
      <c r="G78" s="430"/>
      <c r="H78" s="430"/>
      <c r="I78" s="430"/>
      <c r="J78" s="430"/>
      <c r="K78" s="430"/>
      <c r="L78" s="430"/>
      <c r="M78" s="698">
        <v>9001</v>
      </c>
      <c r="N78" s="698"/>
      <c r="O78" s="698"/>
      <c r="P78" s="379"/>
      <c r="Q78" s="572"/>
      <c r="R78" s="697">
        <v>14001</v>
      </c>
      <c r="S78" s="698"/>
      <c r="T78" s="698"/>
      <c r="U78" s="699"/>
      <c r="V78" s="583"/>
      <c r="W78" s="572"/>
      <c r="X78" s="697">
        <v>18001</v>
      </c>
      <c r="Y78" s="698"/>
      <c r="Z78" s="698"/>
      <c r="AA78" s="699"/>
      <c r="AB78" s="401"/>
      <c r="AC78" s="617"/>
      <c r="AE78" s="505" t="s">
        <v>316</v>
      </c>
      <c r="AF78" s="491"/>
      <c r="AH78" s="491"/>
      <c r="AI78" s="491"/>
      <c r="AL78" s="487"/>
      <c r="AM78" s="487"/>
      <c r="AN78" s="487"/>
      <c r="AO78" s="618"/>
      <c r="AP78" s="397"/>
      <c r="AQ78" s="397"/>
      <c r="AR78" s="397"/>
      <c r="AS78" s="400"/>
      <c r="AT78" s="400"/>
      <c r="AU78" s="380"/>
      <c r="AV78" s="380"/>
      <c r="AW78" s="380"/>
      <c r="AX78" s="400"/>
      <c r="AY78" s="400"/>
      <c r="AZ78" s="380"/>
      <c r="BA78" s="380"/>
      <c r="BB78" s="380"/>
      <c r="BC78" s="400"/>
      <c r="BD78" s="400"/>
      <c r="BE78" s="438"/>
      <c r="BF78" s="431"/>
    </row>
    <row r="79" spans="2:58" s="34" customFormat="1" ht="14.25" customHeight="1">
      <c r="B79" s="281"/>
      <c r="C79" s="282" t="s">
        <v>317</v>
      </c>
      <c r="D79" s="207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73"/>
      <c r="S79" s="378"/>
      <c r="T79" s="378"/>
      <c r="U79" s="378"/>
      <c r="V79" s="378"/>
      <c r="W79" s="573"/>
      <c r="X79" s="573"/>
      <c r="Y79" s="573"/>
      <c r="Z79" s="573"/>
      <c r="AA79" s="573"/>
      <c r="AB79" s="573"/>
      <c r="AC79" s="573"/>
      <c r="AD79" s="395"/>
      <c r="AE79" s="609"/>
      <c r="AF79" s="609"/>
      <c r="AG79" s="609"/>
      <c r="AH79" s="609"/>
      <c r="AI79" s="609"/>
      <c r="AJ79" s="573"/>
      <c r="AK79" s="573"/>
      <c r="AL79" s="394"/>
      <c r="AM79" s="394"/>
      <c r="AN79" s="394"/>
      <c r="AO79" s="391"/>
      <c r="AP79" s="391"/>
      <c r="AQ79" s="391"/>
      <c r="AR79" s="391"/>
      <c r="AS79" s="600"/>
      <c r="AT79" s="600"/>
      <c r="AU79" s="392"/>
      <c r="AV79" s="392"/>
      <c r="AW79" s="392"/>
      <c r="AX79" s="600"/>
      <c r="AY79" s="600"/>
      <c r="AZ79" s="392"/>
      <c r="BA79" s="392"/>
      <c r="BB79" s="392"/>
      <c r="BC79" s="600"/>
      <c r="BD79" s="600"/>
      <c r="BE79" s="603"/>
      <c r="BF79" s="37"/>
    </row>
    <row r="80" spans="2:58" s="34" customFormat="1" ht="14.25" customHeight="1">
      <c r="B80" s="281"/>
      <c r="C80" s="282"/>
      <c r="D80" s="20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AD80" s="467"/>
      <c r="AE80" s="468"/>
      <c r="AF80" s="468"/>
      <c r="AG80" s="468"/>
      <c r="AH80" s="468"/>
      <c r="AI80" s="468"/>
      <c r="AL80" s="406"/>
      <c r="AM80" s="406"/>
      <c r="AN80" s="406"/>
      <c r="AO80" s="406"/>
      <c r="AP80" s="406"/>
      <c r="AQ80" s="406"/>
      <c r="AR80" s="406"/>
      <c r="AT80" s="345"/>
      <c r="AU80" s="471"/>
      <c r="AV80" s="471"/>
      <c r="AW80" s="30"/>
      <c r="AZ80" s="30"/>
      <c r="BA80" s="30"/>
      <c r="BB80" s="30"/>
      <c r="BF80" s="37"/>
    </row>
    <row r="81" spans="1:84" ht="14.25" customHeight="1">
      <c r="A81" s="36"/>
      <c r="B81" s="281"/>
      <c r="C81" s="282" t="s">
        <v>318</v>
      </c>
      <c r="D81" s="34"/>
      <c r="E81" s="34"/>
      <c r="F81" s="34"/>
      <c r="G81" s="34"/>
      <c r="H81" s="34"/>
      <c r="I81" s="364"/>
      <c r="J81" s="589"/>
      <c r="K81" s="589"/>
      <c r="L81" s="589"/>
      <c r="M81" s="589"/>
      <c r="N81" s="589"/>
      <c r="O81" s="589"/>
      <c r="P81" s="589"/>
      <c r="Q81" s="589"/>
      <c r="R81" s="589"/>
      <c r="S81" s="622"/>
      <c r="T81" s="34"/>
      <c r="U81" s="34" t="s">
        <v>319</v>
      </c>
      <c r="V81" s="34"/>
      <c r="W81" s="34"/>
      <c r="X81" s="34"/>
      <c r="Y81" s="34"/>
      <c r="Z81" s="34"/>
      <c r="AA81" s="34"/>
      <c r="AB81" s="34"/>
      <c r="AC81" s="34"/>
      <c r="AD81" s="34"/>
      <c r="AE81" s="282" t="s">
        <v>22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 t="s">
        <v>23</v>
      </c>
      <c r="AT81" s="619"/>
      <c r="AU81" s="620"/>
      <c r="AV81" s="621"/>
      <c r="AW81" s="34"/>
      <c r="AX81" s="34"/>
      <c r="AY81" s="34"/>
      <c r="AZ81" s="34"/>
      <c r="BA81" s="34"/>
      <c r="BB81" s="34"/>
      <c r="BC81" s="34"/>
      <c r="BD81" s="34"/>
      <c r="BE81" s="34"/>
      <c r="BF81" s="37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</row>
    <row r="82" spans="1:84" ht="14.25" customHeight="1">
      <c r="A82" s="36"/>
      <c r="B82" s="344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  <c r="AU82" s="345"/>
      <c r="AV82" s="345"/>
      <c r="AW82" s="345"/>
      <c r="AX82" s="345"/>
      <c r="AY82" s="345"/>
      <c r="AZ82" s="345"/>
      <c r="BA82" s="345"/>
      <c r="BB82" s="345"/>
      <c r="BC82" s="345"/>
      <c r="BD82" s="345"/>
      <c r="BE82" s="345"/>
      <c r="BF82" s="444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</row>
    <row r="83" spans="1:84" ht="14.25" customHeight="1">
      <c r="A83" s="3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</row>
    <row r="84" spans="1:84" ht="14.25" customHeight="1">
      <c r="A84" s="36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</row>
    <row r="85" spans="1:84" ht="14.25" customHeight="1">
      <c r="A85" s="3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</row>
    <row r="86" spans="1:84" ht="14.25" customHeight="1">
      <c r="A86" s="36"/>
      <c r="B86" s="36"/>
      <c r="C86" s="34"/>
      <c r="D86" s="207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4"/>
      <c r="AC86" s="34"/>
      <c r="AD86" s="467"/>
      <c r="AE86" s="468"/>
      <c r="AF86" s="468"/>
      <c r="AG86" s="468"/>
      <c r="AH86" s="468"/>
      <c r="AI86" s="468"/>
      <c r="AJ86" s="34"/>
      <c r="AK86" s="34"/>
      <c r="AL86" s="406"/>
      <c r="AM86" s="406"/>
      <c r="AN86" s="406"/>
      <c r="AO86" s="406"/>
      <c r="AP86" s="406"/>
      <c r="AQ86" s="406"/>
      <c r="AR86" s="406"/>
      <c r="AS86" s="34"/>
      <c r="AT86" s="34"/>
      <c r="AU86" s="30"/>
      <c r="AV86" s="30"/>
      <c r="AW86" s="30"/>
      <c r="AX86" s="34"/>
      <c r="AY86" s="34"/>
      <c r="AZ86" s="30"/>
      <c r="BA86" s="30"/>
      <c r="BB86" s="30"/>
      <c r="BC86" s="34"/>
      <c r="BD86" s="34"/>
      <c r="BE86" s="34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</row>
    <row r="87" spans="1:84" ht="14.25" customHeight="1">
      <c r="A87" s="36"/>
      <c r="B87" s="421"/>
      <c r="C87" s="477" t="s">
        <v>338</v>
      </c>
      <c r="D87" s="506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22"/>
      <c r="AC87" s="422"/>
      <c r="AD87" s="507"/>
      <c r="AE87" s="508"/>
      <c r="AF87" s="508"/>
      <c r="AG87" s="508"/>
      <c r="AH87" s="508"/>
      <c r="AI87" s="508"/>
      <c r="AJ87" s="422"/>
      <c r="AK87" s="422"/>
      <c r="AL87" s="466"/>
      <c r="AM87" s="466"/>
      <c r="AN87" s="466"/>
      <c r="AO87" s="466"/>
      <c r="AP87" s="466"/>
      <c r="AQ87" s="466"/>
      <c r="AR87" s="466"/>
      <c r="AS87" s="422"/>
      <c r="AT87" s="422"/>
      <c r="AU87" s="433"/>
      <c r="AV87" s="433"/>
      <c r="AW87" s="433"/>
      <c r="AX87" s="422"/>
      <c r="AY87" s="422"/>
      <c r="AZ87" s="433"/>
      <c r="BA87" s="433"/>
      <c r="BB87" s="433"/>
      <c r="BC87" s="422"/>
      <c r="BD87" s="422"/>
      <c r="BE87" s="422"/>
      <c r="BF87" s="423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</row>
    <row r="88" spans="1:84" ht="14.25" customHeight="1">
      <c r="A88" s="36"/>
      <c r="B88" s="281"/>
      <c r="C88" s="282" t="s">
        <v>339</v>
      </c>
      <c r="D88" s="207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4"/>
      <c r="AC88" s="34"/>
      <c r="AD88" s="467"/>
      <c r="AE88" s="468"/>
      <c r="AF88" s="468"/>
      <c r="AG88" s="468"/>
      <c r="AH88" s="468"/>
      <c r="AI88" s="468"/>
      <c r="AJ88" s="34"/>
      <c r="AK88" s="34"/>
      <c r="AL88" s="406"/>
      <c r="AM88" s="406"/>
      <c r="AN88" s="406"/>
      <c r="AO88" s="406"/>
      <c r="AP88" s="406"/>
      <c r="AQ88" s="406"/>
      <c r="AR88" s="406"/>
      <c r="AS88" s="34"/>
      <c r="AT88" s="34"/>
      <c r="AU88" s="30"/>
      <c r="AV88" s="30"/>
      <c r="AW88" s="30"/>
      <c r="AX88" s="34"/>
      <c r="AY88" s="34"/>
      <c r="AZ88" s="30"/>
      <c r="BA88" s="30"/>
      <c r="BB88" s="30"/>
      <c r="BC88" s="34"/>
      <c r="BD88" s="34"/>
      <c r="BE88" s="34"/>
      <c r="BF88" s="37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</row>
    <row r="89" spans="1:84" ht="14.25" customHeight="1">
      <c r="A89" s="36"/>
      <c r="B89" s="281"/>
      <c r="C89" s="29"/>
      <c r="D89" s="29"/>
      <c r="E89" s="724" t="s">
        <v>352</v>
      </c>
      <c r="F89" s="724"/>
      <c r="G89" s="724"/>
      <c r="H89" s="724"/>
      <c r="I89" s="724"/>
      <c r="J89" s="724"/>
      <c r="K89" s="724"/>
      <c r="L89" s="724"/>
      <c r="M89" s="724"/>
      <c r="N89" s="700" t="s">
        <v>351</v>
      </c>
      <c r="O89" s="701"/>
      <c r="P89" s="701"/>
      <c r="Q89" s="701"/>
      <c r="R89" s="701"/>
      <c r="S89" s="701"/>
      <c r="T89" s="701"/>
      <c r="U89" s="701"/>
      <c r="V89" s="701"/>
      <c r="W89" s="702"/>
      <c r="X89" s="700" t="s">
        <v>340</v>
      </c>
      <c r="Y89" s="701"/>
      <c r="Z89" s="701"/>
      <c r="AA89" s="701"/>
      <c r="AB89" s="701"/>
      <c r="AC89" s="701"/>
      <c r="AD89" s="701"/>
      <c r="AE89" s="701"/>
      <c r="AF89" s="702"/>
      <c r="AG89" s="700" t="s">
        <v>341</v>
      </c>
      <c r="AH89" s="701"/>
      <c r="AI89" s="701"/>
      <c r="AJ89" s="701"/>
      <c r="AK89" s="701"/>
      <c r="AL89" s="701"/>
      <c r="AM89" s="701"/>
      <c r="AN89" s="702"/>
      <c r="AO89" s="700" t="s">
        <v>342</v>
      </c>
      <c r="AP89" s="701"/>
      <c r="AQ89" s="701"/>
      <c r="AR89" s="701"/>
      <c r="AS89" s="701"/>
      <c r="AT89" s="701"/>
      <c r="AU89" s="701"/>
      <c r="AV89" s="701"/>
      <c r="AW89" s="702"/>
      <c r="AX89" s="721" t="s">
        <v>347</v>
      </c>
      <c r="AY89" s="722"/>
      <c r="AZ89" s="722"/>
      <c r="BA89" s="722"/>
      <c r="BB89" s="722"/>
      <c r="BC89" s="722"/>
      <c r="BD89" s="722"/>
      <c r="BE89" s="722"/>
      <c r="BF89" s="723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</row>
    <row r="90" spans="1:84" ht="14.25" customHeight="1">
      <c r="A90" s="36"/>
      <c r="B90" s="425" t="s">
        <v>350</v>
      </c>
      <c r="C90" s="29"/>
      <c r="D90" s="509"/>
      <c r="E90" s="713"/>
      <c r="F90" s="713"/>
      <c r="G90" s="713"/>
      <c r="H90" s="713"/>
      <c r="I90" s="713"/>
      <c r="J90" s="713"/>
      <c r="K90" s="713"/>
      <c r="L90" s="713"/>
      <c r="M90" s="713"/>
      <c r="N90" s="623"/>
      <c r="O90" s="624"/>
      <c r="P90" s="624"/>
      <c r="Q90" s="624"/>
      <c r="R90" s="624"/>
      <c r="S90" s="624"/>
      <c r="T90" s="624"/>
      <c r="U90" s="624"/>
      <c r="V90" s="624"/>
      <c r="W90" s="625"/>
      <c r="X90" s="623"/>
      <c r="Y90" s="624"/>
      <c r="Z90" s="624"/>
      <c r="AA90" s="624"/>
      <c r="AB90" s="624"/>
      <c r="AC90" s="624"/>
      <c r="AD90" s="624"/>
      <c r="AE90" s="624"/>
      <c r="AF90" s="625"/>
      <c r="AG90" s="623"/>
      <c r="AH90" s="624"/>
      <c r="AI90" s="624"/>
      <c r="AJ90" s="624"/>
      <c r="AK90" s="624"/>
      <c r="AL90" s="624"/>
      <c r="AM90" s="624"/>
      <c r="AN90" s="625"/>
      <c r="AO90" s="623"/>
      <c r="AP90" s="624"/>
      <c r="AQ90" s="624"/>
      <c r="AR90" s="624"/>
      <c r="AS90" s="624"/>
      <c r="AT90" s="624"/>
      <c r="AU90" s="624"/>
      <c r="AV90" s="624"/>
      <c r="AW90" s="625"/>
      <c r="AX90" s="626"/>
      <c r="AY90" s="627"/>
      <c r="AZ90" s="627"/>
      <c r="BA90" s="627"/>
      <c r="BB90" s="627"/>
      <c r="BC90" s="627"/>
      <c r="BD90" s="627"/>
      <c r="BE90" s="627"/>
      <c r="BF90" s="628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</row>
    <row r="91" spans="1:84" ht="14.25" customHeight="1">
      <c r="A91" s="36"/>
      <c r="B91" s="510" t="s">
        <v>349</v>
      </c>
      <c r="C91" s="29"/>
      <c r="D91" s="509"/>
      <c r="E91" s="713"/>
      <c r="F91" s="713"/>
      <c r="G91" s="713"/>
      <c r="H91" s="713"/>
      <c r="I91" s="713"/>
      <c r="J91" s="713"/>
      <c r="K91" s="713"/>
      <c r="L91" s="713"/>
      <c r="M91" s="713"/>
      <c r="N91" s="623"/>
      <c r="O91" s="624"/>
      <c r="P91" s="624"/>
      <c r="Q91" s="624"/>
      <c r="R91" s="624"/>
      <c r="S91" s="624"/>
      <c r="T91" s="624"/>
      <c r="U91" s="624"/>
      <c r="V91" s="624"/>
      <c r="W91" s="625"/>
      <c r="X91" s="624"/>
      <c r="Y91" s="624"/>
      <c r="Z91" s="624"/>
      <c r="AA91" s="624"/>
      <c r="AB91" s="624"/>
      <c r="AC91" s="624"/>
      <c r="AD91" s="624"/>
      <c r="AE91" s="624"/>
      <c r="AF91" s="625"/>
      <c r="AG91" s="623"/>
      <c r="AH91" s="624"/>
      <c r="AI91" s="624"/>
      <c r="AJ91" s="624"/>
      <c r="AK91" s="624"/>
      <c r="AL91" s="624"/>
      <c r="AM91" s="624"/>
      <c r="AN91" s="625"/>
      <c r="AO91" s="623"/>
      <c r="AP91" s="624"/>
      <c r="AQ91" s="624"/>
      <c r="AR91" s="624"/>
      <c r="AS91" s="624"/>
      <c r="AT91" s="624"/>
      <c r="AU91" s="624"/>
      <c r="AV91" s="624"/>
      <c r="AW91" s="625"/>
      <c r="AX91" s="626"/>
      <c r="AY91" s="627"/>
      <c r="AZ91" s="627"/>
      <c r="BA91" s="627"/>
      <c r="BB91" s="627"/>
      <c r="BC91" s="627"/>
      <c r="BD91" s="627"/>
      <c r="BE91" s="627"/>
      <c r="BF91" s="628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</row>
    <row r="92" spans="1:84" s="262" customFormat="1" ht="14.25" customHeight="1">
      <c r="A92" s="415"/>
      <c r="B92" s="425"/>
      <c r="C92" s="282" t="s">
        <v>343</v>
      </c>
      <c r="D92" s="282"/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282"/>
      <c r="AC92" s="282"/>
      <c r="AD92" s="490"/>
      <c r="AE92" s="491"/>
      <c r="AF92" s="491"/>
      <c r="AG92" s="491"/>
      <c r="AH92" s="491"/>
      <c r="AI92" s="490" t="s">
        <v>344</v>
      </c>
      <c r="AJ92" s="491"/>
      <c r="AK92" s="491"/>
      <c r="AL92" s="491"/>
      <c r="AM92" s="491"/>
      <c r="AN92" s="491"/>
      <c r="AO92" s="583"/>
      <c r="AP92" s="588"/>
      <c r="AQ92" s="487"/>
      <c r="AR92" s="487"/>
      <c r="AS92" s="487"/>
      <c r="AT92" s="487" t="s">
        <v>286</v>
      </c>
      <c r="AU92" s="487"/>
      <c r="AV92" s="487"/>
      <c r="AW92" s="487"/>
      <c r="AX92" s="282"/>
      <c r="AY92" s="282"/>
      <c r="AZ92" s="430"/>
      <c r="BA92" s="379"/>
      <c r="BB92" s="572"/>
      <c r="BC92" s="282"/>
      <c r="BD92" s="282"/>
      <c r="BE92" s="282"/>
      <c r="BF92" s="431"/>
      <c r="BG92" s="415"/>
      <c r="BH92" s="415"/>
      <c r="BI92" s="415"/>
      <c r="BJ92" s="415"/>
      <c r="BK92" s="415"/>
      <c r="BL92" s="415"/>
      <c r="BM92" s="415"/>
      <c r="BN92" s="415"/>
      <c r="BO92" s="415"/>
      <c r="BP92" s="415"/>
      <c r="BQ92" s="415"/>
      <c r="BR92" s="415"/>
      <c r="BS92" s="415"/>
      <c r="BT92" s="415"/>
      <c r="BU92" s="415"/>
      <c r="BV92" s="415"/>
      <c r="BW92" s="415"/>
      <c r="BX92" s="415"/>
      <c r="BY92" s="415"/>
      <c r="BZ92" s="415"/>
      <c r="CA92" s="415"/>
      <c r="CB92" s="415"/>
      <c r="CC92" s="415"/>
      <c r="CD92" s="415"/>
      <c r="CE92" s="415"/>
      <c r="CF92" s="415"/>
    </row>
    <row r="93" spans="1:84" s="262" customFormat="1" ht="14.25" customHeight="1">
      <c r="A93" s="415"/>
      <c r="B93" s="425"/>
      <c r="C93" s="282" t="s">
        <v>345</v>
      </c>
      <c r="D93" s="282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0"/>
      <c r="Z93" s="430"/>
      <c r="AA93" s="430"/>
      <c r="AB93" s="282"/>
      <c r="AC93" s="282"/>
      <c r="AD93" s="490"/>
      <c r="AE93" s="491"/>
      <c r="AF93" s="491"/>
      <c r="AG93" s="491"/>
      <c r="AH93" s="491"/>
      <c r="AI93" s="490" t="s">
        <v>344</v>
      </c>
      <c r="AJ93" s="491"/>
      <c r="AK93" s="491"/>
      <c r="AL93" s="491"/>
      <c r="AM93" s="491"/>
      <c r="AN93" s="491"/>
      <c r="AO93" s="583"/>
      <c r="AP93" s="588"/>
      <c r="AQ93" s="487"/>
      <c r="AR93" s="487"/>
      <c r="AS93" s="487"/>
      <c r="AT93" s="487" t="s">
        <v>286</v>
      </c>
      <c r="AU93" s="487"/>
      <c r="AV93" s="487"/>
      <c r="AW93" s="487"/>
      <c r="AX93" s="282"/>
      <c r="AY93" s="282"/>
      <c r="AZ93" s="430"/>
      <c r="BA93" s="379"/>
      <c r="BB93" s="572"/>
      <c r="BC93" s="282"/>
      <c r="BD93" s="282"/>
      <c r="BE93" s="282"/>
      <c r="BF93" s="431"/>
      <c r="BG93" s="415"/>
      <c r="BH93" s="415"/>
      <c r="BI93" s="415"/>
      <c r="BJ93" s="415"/>
      <c r="BK93" s="415"/>
      <c r="BL93" s="415"/>
      <c r="BM93" s="415"/>
      <c r="BN93" s="415"/>
      <c r="BO93" s="415"/>
      <c r="BP93" s="415"/>
      <c r="BQ93" s="415"/>
      <c r="BR93" s="415"/>
      <c r="BS93" s="415"/>
      <c r="BT93" s="415"/>
      <c r="BU93" s="415"/>
      <c r="BV93" s="415"/>
      <c r="BW93" s="415"/>
      <c r="BX93" s="415"/>
      <c r="BY93" s="415"/>
      <c r="BZ93" s="415"/>
      <c r="CA93" s="415"/>
      <c r="CB93" s="415"/>
      <c r="CC93" s="415"/>
      <c r="CD93" s="415"/>
      <c r="CE93" s="415"/>
      <c r="CF93" s="415"/>
    </row>
    <row r="94" spans="1:84" s="262" customFormat="1" ht="14.25" customHeight="1">
      <c r="A94" s="415"/>
      <c r="B94" s="439"/>
      <c r="C94" s="440"/>
      <c r="D94" s="440"/>
      <c r="E94" s="442"/>
      <c r="F94" s="442"/>
      <c r="G94" s="442"/>
      <c r="H94" s="442"/>
      <c r="I94" s="442"/>
      <c r="J94" s="442"/>
      <c r="K94" s="442"/>
      <c r="L94" s="442"/>
      <c r="M94" s="442"/>
      <c r="N94" s="442"/>
      <c r="O94" s="442"/>
      <c r="P94" s="442"/>
      <c r="Q94" s="442"/>
      <c r="R94" s="442"/>
      <c r="S94" s="442"/>
      <c r="T94" s="442"/>
      <c r="U94" s="442"/>
      <c r="V94" s="442"/>
      <c r="W94" s="442"/>
      <c r="X94" s="442"/>
      <c r="Y94" s="442"/>
      <c r="Z94" s="442"/>
      <c r="AA94" s="442"/>
      <c r="AB94" s="440"/>
      <c r="AC94" s="440"/>
      <c r="AD94" s="498"/>
      <c r="AE94" s="499"/>
      <c r="AF94" s="499"/>
      <c r="AG94" s="499"/>
      <c r="AH94" s="499"/>
      <c r="AI94" s="498"/>
      <c r="AJ94" s="499"/>
      <c r="AK94" s="499"/>
      <c r="AL94" s="499"/>
      <c r="AM94" s="499"/>
      <c r="AN94" s="499"/>
      <c r="AO94" s="440"/>
      <c r="AP94" s="440"/>
      <c r="AQ94" s="500"/>
      <c r="AR94" s="500"/>
      <c r="AS94" s="500"/>
      <c r="AT94" s="500"/>
      <c r="AU94" s="500"/>
      <c r="AV94" s="500"/>
      <c r="AW94" s="500"/>
      <c r="AX94" s="440"/>
      <c r="AY94" s="440"/>
      <c r="AZ94" s="442"/>
      <c r="BA94" s="442"/>
      <c r="BB94" s="442"/>
      <c r="BC94" s="440"/>
      <c r="BD94" s="440"/>
      <c r="BE94" s="440"/>
      <c r="BF94" s="511"/>
      <c r="BG94" s="415"/>
      <c r="BH94" s="415"/>
      <c r="BI94" s="415"/>
      <c r="BJ94" s="415"/>
      <c r="BK94" s="415"/>
      <c r="BL94" s="415"/>
      <c r="BM94" s="415"/>
      <c r="BN94" s="415"/>
      <c r="BO94" s="415"/>
      <c r="BP94" s="415"/>
      <c r="BQ94" s="415"/>
      <c r="BR94" s="415"/>
      <c r="BS94" s="415"/>
      <c r="BT94" s="415"/>
      <c r="BU94" s="415"/>
      <c r="BV94" s="415"/>
      <c r="BW94" s="415"/>
      <c r="BX94" s="415"/>
      <c r="BY94" s="415"/>
      <c r="BZ94" s="415"/>
      <c r="CA94" s="415"/>
      <c r="CB94" s="415"/>
      <c r="CC94" s="415"/>
      <c r="CD94" s="415"/>
      <c r="CE94" s="415"/>
      <c r="CF94" s="415"/>
    </row>
    <row r="95" spans="1:84" s="262" customFormat="1" ht="14.25" customHeight="1">
      <c r="A95" s="415"/>
      <c r="B95" s="282"/>
      <c r="C95" s="282"/>
      <c r="D95" s="282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30"/>
      <c r="P95" s="430"/>
      <c r="Q95" s="430"/>
      <c r="R95" s="430"/>
      <c r="S95" s="430"/>
      <c r="T95" s="430"/>
      <c r="U95" s="430"/>
      <c r="V95" s="430"/>
      <c r="W95" s="430"/>
      <c r="X95" s="430"/>
      <c r="Y95" s="430"/>
      <c r="Z95" s="430"/>
      <c r="AA95" s="430"/>
      <c r="AB95" s="282"/>
      <c r="AC95" s="282"/>
      <c r="AD95" s="490"/>
      <c r="AE95" s="491"/>
      <c r="AF95" s="491"/>
      <c r="AG95" s="491"/>
      <c r="AH95" s="491"/>
      <c r="AI95" s="490"/>
      <c r="AJ95" s="491"/>
      <c r="AK95" s="491"/>
      <c r="AL95" s="491"/>
      <c r="AM95" s="491"/>
      <c r="AN95" s="491"/>
      <c r="AO95" s="282"/>
      <c r="AP95" s="282"/>
      <c r="AQ95" s="487"/>
      <c r="AR95" s="487"/>
      <c r="AS95" s="487"/>
      <c r="AT95" s="487"/>
      <c r="AU95" s="487"/>
      <c r="AV95" s="487"/>
      <c r="AW95" s="487"/>
      <c r="AX95" s="282"/>
      <c r="AY95" s="282"/>
      <c r="AZ95" s="430"/>
      <c r="BA95" s="430"/>
      <c r="BB95" s="430"/>
      <c r="BC95" s="282"/>
      <c r="BD95" s="282"/>
      <c r="BE95" s="282"/>
      <c r="BF95" s="282"/>
      <c r="BG95" s="415"/>
      <c r="BH95" s="415"/>
      <c r="BI95" s="415"/>
      <c r="BJ95" s="415"/>
      <c r="BK95" s="415"/>
      <c r="BL95" s="415"/>
      <c r="BM95" s="415"/>
      <c r="BN95" s="415"/>
      <c r="BO95" s="415"/>
      <c r="BP95" s="415"/>
      <c r="BQ95" s="415"/>
      <c r="BR95" s="415"/>
      <c r="BS95" s="415"/>
      <c r="BT95" s="415"/>
      <c r="BU95" s="415"/>
      <c r="BV95" s="415"/>
      <c r="BW95" s="415"/>
      <c r="BX95" s="415"/>
      <c r="BY95" s="415"/>
      <c r="BZ95" s="415"/>
      <c r="CA95" s="415"/>
      <c r="CB95" s="415"/>
      <c r="CC95" s="415"/>
      <c r="CD95" s="415"/>
      <c r="CE95" s="415"/>
      <c r="CF95" s="415"/>
    </row>
    <row r="96" spans="1:84" s="262" customFormat="1" ht="14.25" customHeight="1">
      <c r="A96" s="415"/>
      <c r="B96" s="282"/>
      <c r="C96" s="282"/>
      <c r="D96" s="282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0"/>
      <c r="U96" s="430"/>
      <c r="V96" s="430"/>
      <c r="W96" s="430"/>
      <c r="X96" s="430"/>
      <c r="Y96" s="430"/>
      <c r="Z96" s="430"/>
      <c r="AA96" s="430"/>
      <c r="AB96" s="282"/>
      <c r="AC96" s="282"/>
      <c r="AD96" s="490"/>
      <c r="AE96" s="491"/>
      <c r="AF96" s="491"/>
      <c r="AG96" s="491"/>
      <c r="AH96" s="491"/>
      <c r="AI96" s="490"/>
      <c r="AJ96" s="491"/>
      <c r="AK96" s="491"/>
      <c r="AL96" s="491"/>
      <c r="AM96" s="491"/>
      <c r="AN96" s="491"/>
      <c r="AO96" s="282"/>
      <c r="AP96" s="282"/>
      <c r="AQ96" s="487"/>
      <c r="AR96" s="487"/>
      <c r="AS96" s="487"/>
      <c r="AT96" s="487"/>
      <c r="AU96" s="487"/>
      <c r="AV96" s="487"/>
      <c r="AW96" s="487"/>
      <c r="AX96" s="282"/>
      <c r="AY96" s="282"/>
      <c r="AZ96" s="430"/>
      <c r="BA96" s="430"/>
      <c r="BB96" s="430"/>
      <c r="BC96" s="282"/>
      <c r="BD96" s="282"/>
      <c r="BE96" s="282"/>
      <c r="BF96" s="282"/>
      <c r="BG96" s="415"/>
      <c r="BH96" s="415"/>
      <c r="BI96" s="415"/>
      <c r="BJ96" s="415"/>
      <c r="BK96" s="415"/>
      <c r="BL96" s="415"/>
      <c r="BM96" s="415"/>
      <c r="BN96" s="415"/>
      <c r="BO96" s="415"/>
      <c r="BP96" s="415"/>
      <c r="BQ96" s="415"/>
      <c r="BR96" s="415"/>
      <c r="BS96" s="415"/>
      <c r="BT96" s="415"/>
      <c r="BU96" s="415"/>
      <c r="BV96" s="415"/>
      <c r="BW96" s="415"/>
      <c r="BX96" s="415"/>
      <c r="BY96" s="415"/>
      <c r="BZ96" s="415"/>
      <c r="CA96" s="415"/>
      <c r="CB96" s="415"/>
      <c r="CC96" s="415"/>
      <c r="CD96" s="415"/>
      <c r="CE96" s="415"/>
      <c r="CF96" s="415"/>
    </row>
    <row r="97" spans="1:84" s="262" customFormat="1" ht="14.25" customHeight="1">
      <c r="A97" s="415"/>
      <c r="B97" s="282"/>
      <c r="C97" s="282"/>
      <c r="D97" s="282"/>
      <c r="E97" s="430"/>
      <c r="F97" s="430"/>
      <c r="G97" s="430"/>
      <c r="H97" s="430"/>
      <c r="I97" s="430"/>
      <c r="J97" s="430"/>
      <c r="K97" s="430"/>
      <c r="L97" s="430"/>
      <c r="M97" s="430"/>
      <c r="N97" s="430"/>
      <c r="O97" s="430"/>
      <c r="P97" s="430"/>
      <c r="Q97" s="430"/>
      <c r="R97" s="430"/>
      <c r="S97" s="430"/>
      <c r="T97" s="430"/>
      <c r="U97" s="430"/>
      <c r="V97" s="430"/>
      <c r="W97" s="430"/>
      <c r="X97" s="430"/>
      <c r="Y97" s="430"/>
      <c r="Z97" s="430"/>
      <c r="AA97" s="430"/>
      <c r="AB97" s="282"/>
      <c r="AC97" s="282"/>
      <c r="AD97" s="490"/>
      <c r="AE97" s="491"/>
      <c r="AF97" s="491"/>
      <c r="AG97" s="491"/>
      <c r="AH97" s="491"/>
      <c r="AI97" s="490"/>
      <c r="AJ97" s="491"/>
      <c r="AK97" s="491"/>
      <c r="AL97" s="491"/>
      <c r="AM97" s="491"/>
      <c r="AN97" s="491"/>
      <c r="AO97" s="282"/>
      <c r="AP97" s="282"/>
      <c r="AQ97" s="487"/>
      <c r="AR97" s="487"/>
      <c r="AS97" s="487"/>
      <c r="AT97" s="487"/>
      <c r="AU97" s="487"/>
      <c r="AV97" s="487"/>
      <c r="AW97" s="487"/>
      <c r="AX97" s="282"/>
      <c r="AY97" s="282"/>
      <c r="AZ97" s="430"/>
      <c r="BA97" s="430"/>
      <c r="BB97" s="430"/>
      <c r="BC97" s="282"/>
      <c r="BD97" s="282"/>
      <c r="BE97" s="282"/>
      <c r="BF97" s="282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</row>
    <row r="98" spans="1:84" s="262" customFormat="1" ht="14.25" customHeight="1">
      <c r="A98" s="415"/>
      <c r="B98" s="282"/>
      <c r="C98" s="282"/>
      <c r="D98" s="282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30"/>
      <c r="P98" s="430"/>
      <c r="Q98" s="430"/>
      <c r="R98" s="430"/>
      <c r="S98" s="430"/>
      <c r="T98" s="430"/>
      <c r="U98" s="430"/>
      <c r="V98" s="430"/>
      <c r="W98" s="430"/>
      <c r="X98" s="430"/>
      <c r="Y98" s="430"/>
      <c r="Z98" s="430"/>
      <c r="AA98" s="430"/>
      <c r="AB98" s="282"/>
      <c r="AC98" s="282"/>
      <c r="AD98" s="490"/>
      <c r="AE98" s="491"/>
      <c r="AF98" s="491"/>
      <c r="AG98" s="491"/>
      <c r="AH98" s="491"/>
      <c r="AI98" s="490"/>
      <c r="AJ98" s="491"/>
      <c r="AK98" s="491"/>
      <c r="AL98" s="491"/>
      <c r="AM98" s="491"/>
      <c r="AN98" s="491"/>
      <c r="AO98" s="282"/>
      <c r="AP98" s="282"/>
      <c r="AQ98" s="487"/>
      <c r="AR98" s="487"/>
      <c r="AS98" s="487"/>
      <c r="AT98" s="487"/>
      <c r="AU98" s="487"/>
      <c r="AV98" s="487"/>
      <c r="AW98" s="487"/>
      <c r="AX98" s="282"/>
      <c r="AY98" s="282"/>
      <c r="AZ98" s="430"/>
      <c r="BA98" s="430"/>
      <c r="BB98" s="430"/>
      <c r="BC98" s="282"/>
      <c r="BD98" s="282"/>
      <c r="BE98" s="282"/>
      <c r="BF98" s="282"/>
      <c r="BG98" s="415"/>
      <c r="BH98" s="415"/>
      <c r="BI98" s="415"/>
      <c r="BJ98" s="415"/>
      <c r="BK98" s="415"/>
      <c r="BL98" s="415"/>
      <c r="BM98" s="415"/>
      <c r="BN98" s="415"/>
      <c r="BO98" s="415"/>
      <c r="BP98" s="415"/>
      <c r="BQ98" s="415"/>
      <c r="BR98" s="415"/>
      <c r="BS98" s="415"/>
      <c r="BT98" s="415"/>
      <c r="BU98" s="415"/>
      <c r="BV98" s="415"/>
      <c r="BW98" s="415"/>
      <c r="BX98" s="415"/>
      <c r="BY98" s="415"/>
      <c r="BZ98" s="415"/>
      <c r="CA98" s="415"/>
      <c r="CB98" s="415"/>
      <c r="CC98" s="415"/>
      <c r="CD98" s="415"/>
      <c r="CE98" s="415"/>
      <c r="CF98" s="415"/>
    </row>
    <row r="99" spans="1:84" ht="14.25" customHeight="1">
      <c r="A99" s="36"/>
      <c r="B99" s="36"/>
      <c r="C99" s="34"/>
      <c r="D99" s="20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4"/>
      <c r="AC99" s="34"/>
      <c r="AD99" s="467"/>
      <c r="AE99" s="468"/>
      <c r="AF99" s="468"/>
      <c r="AG99" s="468"/>
      <c r="AH99" s="468"/>
      <c r="AI99" s="468"/>
      <c r="AJ99" s="34"/>
      <c r="AK99" s="34"/>
      <c r="AL99" s="406"/>
      <c r="AM99" s="406"/>
      <c r="AN99" s="406"/>
      <c r="AO99" s="406"/>
      <c r="AP99" s="406"/>
      <c r="AQ99" s="406"/>
      <c r="AR99" s="406"/>
      <c r="AS99" s="34"/>
      <c r="AT99" s="34"/>
      <c r="AU99" s="30"/>
      <c r="AV99" s="30"/>
      <c r="AW99" s="30"/>
      <c r="AX99" s="34"/>
      <c r="AY99" s="34"/>
      <c r="AZ99" s="30"/>
      <c r="BA99" s="30"/>
      <c r="BB99" s="30"/>
      <c r="BC99" s="34"/>
      <c r="BD99" s="34"/>
      <c r="BE99" s="34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</row>
    <row r="100" spans="1:84" ht="14.25" customHeight="1">
      <c r="A100" s="36"/>
      <c r="B100" s="421"/>
      <c r="C100" s="477" t="s">
        <v>25</v>
      </c>
      <c r="D100" s="422"/>
      <c r="E100" s="422"/>
      <c r="F100" s="422"/>
      <c r="G100" s="422"/>
      <c r="H100" s="422"/>
      <c r="I100" s="422"/>
      <c r="J100" s="422"/>
      <c r="K100" s="422"/>
      <c r="L100" s="422"/>
      <c r="M100" s="422"/>
      <c r="N100" s="422"/>
      <c r="O100" s="422"/>
      <c r="P100" s="422"/>
      <c r="Q100" s="422"/>
      <c r="R100" s="422"/>
      <c r="S100" s="422"/>
      <c r="T100" s="422"/>
      <c r="U100" s="422"/>
      <c r="V100" s="422"/>
      <c r="W100" s="422"/>
      <c r="X100" s="422"/>
      <c r="Y100" s="422"/>
      <c r="Z100" s="422"/>
      <c r="AA100" s="422"/>
      <c r="AB100" s="422"/>
      <c r="AC100" s="422"/>
      <c r="AD100" s="422"/>
      <c r="AE100" s="422"/>
      <c r="AF100" s="422"/>
      <c r="AG100" s="422"/>
      <c r="AH100" s="422"/>
      <c r="AI100" s="422"/>
      <c r="AJ100" s="422"/>
      <c r="AK100" s="422"/>
      <c r="AL100" s="422"/>
      <c r="AM100" s="422"/>
      <c r="AN100" s="422"/>
      <c r="AO100" s="422"/>
      <c r="AP100" s="422"/>
      <c r="AQ100" s="422"/>
      <c r="AR100" s="422"/>
      <c r="AS100" s="422"/>
      <c r="AT100" s="422"/>
      <c r="AU100" s="422"/>
      <c r="AV100" s="422"/>
      <c r="AW100" s="422"/>
      <c r="AX100" s="422"/>
      <c r="AY100" s="422"/>
      <c r="AZ100" s="422"/>
      <c r="BA100" s="422"/>
      <c r="BB100" s="422"/>
      <c r="BC100" s="422"/>
      <c r="BD100" s="422"/>
      <c r="BE100" s="423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</row>
    <row r="101" spans="1:84" ht="14.25" customHeight="1">
      <c r="A101" s="36"/>
      <c r="B101" s="281"/>
      <c r="C101" s="282" t="s">
        <v>26</v>
      </c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7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</row>
    <row r="102" spans="1:84" ht="14.25" customHeight="1">
      <c r="A102" s="36"/>
      <c r="B102" s="281"/>
      <c r="C102" s="34"/>
      <c r="D102" s="34"/>
      <c r="E102" s="34"/>
      <c r="F102" s="282" t="s">
        <v>27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 t="s">
        <v>28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 t="s">
        <v>29</v>
      </c>
      <c r="AF102" s="34"/>
      <c r="AG102" s="34"/>
      <c r="AH102" s="34"/>
      <c r="AI102" s="34"/>
      <c r="AJ102" s="34"/>
      <c r="AK102" s="34"/>
      <c r="AL102" s="34"/>
      <c r="AM102" s="34"/>
      <c r="AN102" s="34"/>
      <c r="AO102" s="34" t="s">
        <v>30</v>
      </c>
      <c r="AP102" s="34"/>
      <c r="AQ102" s="34"/>
      <c r="AR102" s="34"/>
      <c r="AS102" s="34"/>
      <c r="AT102" s="34"/>
      <c r="AU102" s="34"/>
      <c r="AV102" s="34"/>
      <c r="AW102" s="34"/>
      <c r="AX102" s="34"/>
      <c r="AY102" s="34" t="s">
        <v>31</v>
      </c>
      <c r="AZ102" s="34"/>
      <c r="BA102" s="34"/>
      <c r="BB102" s="34"/>
      <c r="BC102" s="34"/>
      <c r="BD102" s="34"/>
      <c r="BE102" s="37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</row>
    <row r="103" spans="1:84" ht="14.25" customHeight="1">
      <c r="A103" s="36"/>
      <c r="B103" s="281"/>
      <c r="C103" s="34"/>
      <c r="D103" s="34"/>
      <c r="E103" s="34"/>
      <c r="F103" s="282" t="s">
        <v>32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280"/>
      <c r="U103" s="378"/>
      <c r="V103" s="378"/>
      <c r="W103" s="378"/>
      <c r="X103" s="378"/>
      <c r="Y103" s="568"/>
      <c r="Z103" s="34"/>
      <c r="AA103" s="34"/>
      <c r="AB103" s="34"/>
      <c r="AC103" s="34"/>
      <c r="AD103" s="34"/>
      <c r="AE103" s="280"/>
      <c r="AF103" s="378"/>
      <c r="AG103" s="378"/>
      <c r="AH103" s="378"/>
      <c r="AI103" s="378"/>
      <c r="AJ103" s="568"/>
      <c r="AK103" s="34"/>
      <c r="AL103" s="34"/>
      <c r="AM103" s="34"/>
      <c r="AN103" s="34"/>
      <c r="AO103" s="280"/>
      <c r="AP103" s="378"/>
      <c r="AQ103" s="378"/>
      <c r="AR103" s="378"/>
      <c r="AS103" s="378"/>
      <c r="AT103" s="568"/>
      <c r="AU103" s="34"/>
      <c r="AV103" s="34"/>
      <c r="AW103" s="34"/>
      <c r="AX103" s="34"/>
      <c r="AY103" s="280"/>
      <c r="AZ103" s="378"/>
      <c r="BA103" s="378"/>
      <c r="BB103" s="378"/>
      <c r="BC103" s="378"/>
      <c r="BD103" s="568"/>
      <c r="BE103" s="37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</row>
    <row r="104" spans="1:84" ht="14.25" customHeight="1">
      <c r="A104" s="36"/>
      <c r="B104" s="281"/>
      <c r="C104" s="34"/>
      <c r="D104" s="34"/>
      <c r="E104" s="34"/>
      <c r="F104" s="28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5"/>
      <c r="U104" s="30"/>
      <c r="V104" s="30"/>
      <c r="W104" s="30"/>
      <c r="X104" s="30"/>
      <c r="Y104" s="30"/>
      <c r="Z104" s="34"/>
      <c r="AA104" s="34"/>
      <c r="AB104" s="34"/>
      <c r="AC104" s="34"/>
      <c r="AD104" s="34"/>
      <c r="AE104" s="35"/>
      <c r="AF104" s="30"/>
      <c r="AG104" s="30"/>
      <c r="AH104" s="30"/>
      <c r="AI104" s="30"/>
      <c r="AJ104" s="30"/>
      <c r="AK104" s="34"/>
      <c r="AL104" s="34"/>
      <c r="AM104" s="34"/>
      <c r="AN104" s="34"/>
      <c r="AO104" s="35"/>
      <c r="AP104" s="30"/>
      <c r="AQ104" s="30"/>
      <c r="AR104" s="30"/>
      <c r="AS104" s="30"/>
      <c r="AT104" s="30"/>
      <c r="AU104" s="34"/>
      <c r="AV104" s="34"/>
      <c r="AW104" s="34"/>
      <c r="AX104" s="34"/>
      <c r="AY104" s="35"/>
      <c r="AZ104" s="30"/>
      <c r="BA104" s="30"/>
      <c r="BB104" s="30"/>
      <c r="BC104" s="30"/>
      <c r="BD104" s="30"/>
      <c r="BE104" s="37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</row>
    <row r="105" spans="1:84" ht="14.25" customHeight="1">
      <c r="A105" s="36"/>
      <c r="B105" s="281"/>
      <c r="C105" s="282" t="s">
        <v>33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273"/>
      <c r="AB105" s="378"/>
      <c r="AC105" s="568"/>
      <c r="AD105" s="34" t="s">
        <v>24</v>
      </c>
      <c r="AE105" s="34"/>
      <c r="AF105" s="34" t="s">
        <v>34</v>
      </c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7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</row>
    <row r="106" spans="1:84" ht="14.25" customHeight="1">
      <c r="A106" s="36"/>
      <c r="B106" s="344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440" t="s">
        <v>35</v>
      </c>
      <c r="S106" s="345"/>
      <c r="T106" s="345"/>
      <c r="U106" s="345"/>
      <c r="V106" s="345"/>
      <c r="W106" s="345"/>
      <c r="X106" s="345"/>
      <c r="Y106" s="345"/>
      <c r="Z106" s="345"/>
      <c r="AA106" s="273"/>
      <c r="AB106" s="378"/>
      <c r="AC106" s="568"/>
      <c r="AD106" s="345" t="s">
        <v>24</v>
      </c>
      <c r="AE106" s="345"/>
      <c r="AF106" s="345" t="s">
        <v>34</v>
      </c>
      <c r="AG106" s="345"/>
      <c r="AH106" s="345"/>
      <c r="AI106" s="345"/>
      <c r="AJ106" s="345"/>
      <c r="AK106" s="345"/>
      <c r="AL106" s="345"/>
      <c r="AM106" s="345"/>
      <c r="AN106" s="345"/>
      <c r="AO106" s="345"/>
      <c r="AP106" s="345"/>
      <c r="AQ106" s="345"/>
      <c r="AR106" s="345"/>
      <c r="AS106" s="345"/>
      <c r="AT106" s="345"/>
      <c r="AU106" s="345"/>
      <c r="AV106" s="345"/>
      <c r="AW106" s="345"/>
      <c r="AX106" s="345"/>
      <c r="AY106" s="345"/>
      <c r="AZ106" s="345"/>
      <c r="BA106" s="345"/>
      <c r="BB106" s="345"/>
      <c r="BC106" s="345"/>
      <c r="BD106" s="345"/>
      <c r="BE106" s="444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</row>
    <row r="107" spans="1:84" ht="14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</row>
    <row r="108" spans="1:84" ht="14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</row>
    <row r="109" spans="1:84" ht="14.25" customHeight="1">
      <c r="A109" s="36"/>
      <c r="B109" s="36"/>
      <c r="C109" s="36"/>
      <c r="D109" s="512" t="s">
        <v>36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</row>
    <row r="110" spans="1:84" ht="14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</row>
    <row r="111" spans="1:84" ht="14.25" customHeight="1">
      <c r="A111" s="513"/>
      <c r="B111" s="514"/>
      <c r="C111" s="514"/>
      <c r="D111" s="514"/>
      <c r="E111" s="514"/>
      <c r="F111" s="514"/>
      <c r="G111" s="514"/>
      <c r="H111" s="514" t="s">
        <v>37</v>
      </c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4" t="s">
        <v>38</v>
      </c>
      <c r="AG111" s="514"/>
      <c r="AH111" s="515"/>
      <c r="AI111" s="514"/>
      <c r="AJ111" s="514"/>
      <c r="AK111" s="514"/>
      <c r="AL111" s="514"/>
      <c r="AM111" s="514"/>
      <c r="AN111" s="514"/>
      <c r="AO111" s="514"/>
      <c r="AP111" s="514"/>
      <c r="AQ111" s="514"/>
      <c r="AR111" s="514"/>
      <c r="AS111" s="514"/>
      <c r="AT111" s="514"/>
      <c r="AU111" s="514"/>
      <c r="AV111" s="514"/>
      <c r="AW111" s="514"/>
      <c r="AX111" s="514"/>
      <c r="AY111" s="514"/>
      <c r="AZ111" s="514"/>
      <c r="BA111" s="514"/>
      <c r="BB111" s="514"/>
      <c r="BC111" s="514"/>
      <c r="BD111" s="516"/>
      <c r="BE111" s="36"/>
      <c r="BF111" s="34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</row>
    <row r="112" spans="1:84" ht="14.25" customHeight="1">
      <c r="A112" s="517"/>
      <c r="B112" s="517"/>
      <c r="C112" s="517"/>
      <c r="D112" s="517"/>
      <c r="E112" s="517"/>
      <c r="F112" s="517"/>
      <c r="G112" s="517"/>
      <c r="H112" s="517"/>
      <c r="I112" s="517"/>
      <c r="J112" s="517"/>
      <c r="K112" s="36"/>
      <c r="M112" s="313">
        <f>IF(anref&lt;&gt;"",anref-2,"")</f>
      </c>
      <c r="N112" s="311"/>
      <c r="O112" s="311"/>
      <c r="P112" s="311"/>
      <c r="Q112" s="312"/>
      <c r="S112" s="313">
        <f>IF(anref&lt;&gt;"",anref-1,"")</f>
      </c>
      <c r="T112" s="311"/>
      <c r="U112" s="311"/>
      <c r="V112" s="311"/>
      <c r="W112" s="312"/>
      <c r="Y112" s="313">
        <f>IF(anref&lt;&gt;"",anref,"")</f>
      </c>
      <c r="Z112" s="311"/>
      <c r="AA112" s="311"/>
      <c r="AB112" s="311"/>
      <c r="AC112" s="312"/>
      <c r="AD112" s="517"/>
      <c r="AE112" s="517"/>
      <c r="AF112" s="517"/>
      <c r="AG112" s="517"/>
      <c r="AH112" s="517"/>
      <c r="AI112" s="517"/>
      <c r="AJ112" s="517"/>
      <c r="AK112" s="517"/>
      <c r="AL112" s="517"/>
      <c r="AM112" s="36"/>
      <c r="AN112" s="313">
        <f>IF(anref&lt;&gt;"",anref-2,"")</f>
      </c>
      <c r="AO112" s="311"/>
      <c r="AP112" s="311"/>
      <c r="AQ112" s="311"/>
      <c r="AR112" s="312"/>
      <c r="AS112" s="36"/>
      <c r="AT112" s="313">
        <f>IF(anref&lt;&gt;"",anref-1,"")</f>
      </c>
      <c r="AU112" s="311"/>
      <c r="AV112" s="311"/>
      <c r="AW112" s="311"/>
      <c r="AX112" s="312"/>
      <c r="AY112" s="36"/>
      <c r="AZ112" s="313">
        <f>IF(anref&lt;&gt;"",anref,"")</f>
      </c>
      <c r="BA112" s="311"/>
      <c r="BB112" s="311"/>
      <c r="BC112" s="311"/>
      <c r="BD112" s="312"/>
      <c r="BE112" s="36"/>
      <c r="BF112" s="34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</row>
    <row r="113" spans="1:84" ht="14.25" customHeight="1">
      <c r="A113" s="517" t="s">
        <v>363</v>
      </c>
      <c r="B113" s="517"/>
      <c r="C113" s="517"/>
      <c r="D113" s="517"/>
      <c r="E113" s="517"/>
      <c r="F113" s="517"/>
      <c r="G113" s="517"/>
      <c r="H113" s="517"/>
      <c r="I113" s="517"/>
      <c r="J113" s="517"/>
      <c r="K113" s="36"/>
      <c r="M113" s="363"/>
      <c r="N113" s="394"/>
      <c r="O113" s="394"/>
      <c r="P113" s="394"/>
      <c r="Q113" s="606"/>
      <c r="S113" s="363"/>
      <c r="T113" s="394"/>
      <c r="U113" s="394"/>
      <c r="V113" s="394"/>
      <c r="W113" s="606"/>
      <c r="Y113" s="363"/>
      <c r="Z113" s="394"/>
      <c r="AA113" s="394"/>
      <c r="AB113" s="394"/>
      <c r="AC113" s="606"/>
      <c r="AD113" s="519" t="s">
        <v>39</v>
      </c>
      <c r="AE113" s="407"/>
      <c r="AF113" s="407"/>
      <c r="AG113" s="407"/>
      <c r="AH113" s="407"/>
      <c r="AI113" s="407"/>
      <c r="AJ113" s="407"/>
      <c r="AK113" s="407"/>
      <c r="AL113" s="407"/>
      <c r="AM113" s="36"/>
      <c r="AN113" s="363"/>
      <c r="AO113" s="394"/>
      <c r="AP113" s="394"/>
      <c r="AQ113" s="394"/>
      <c r="AR113" s="606"/>
      <c r="AS113" s="285"/>
      <c r="AT113" s="363"/>
      <c r="AU113" s="394"/>
      <c r="AV113" s="394"/>
      <c r="AW113" s="394"/>
      <c r="AX113" s="606"/>
      <c r="AY113" s="285"/>
      <c r="AZ113" s="363"/>
      <c r="BA113" s="394"/>
      <c r="BB113" s="394"/>
      <c r="BC113" s="394"/>
      <c r="BD113" s="606"/>
      <c r="BE113" s="36"/>
      <c r="BF113" s="34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</row>
    <row r="114" spans="1:84" ht="14.25" customHeight="1">
      <c r="A114" s="517" t="s">
        <v>364</v>
      </c>
      <c r="B114" s="517"/>
      <c r="C114" s="517"/>
      <c r="D114" s="517"/>
      <c r="E114" s="517"/>
      <c r="F114" s="517"/>
      <c r="G114" s="517"/>
      <c r="H114" s="517"/>
      <c r="I114" s="517"/>
      <c r="J114" s="517"/>
      <c r="K114" s="36"/>
      <c r="M114" s="363"/>
      <c r="N114" s="394"/>
      <c r="O114" s="394"/>
      <c r="P114" s="394"/>
      <c r="Q114" s="606"/>
      <c r="S114" s="363"/>
      <c r="T114" s="394"/>
      <c r="U114" s="394"/>
      <c r="V114" s="394"/>
      <c r="W114" s="606"/>
      <c r="Y114" s="363"/>
      <c r="Z114" s="394"/>
      <c r="AA114" s="394"/>
      <c r="AB114" s="394"/>
      <c r="AC114" s="606"/>
      <c r="AD114" s="519" t="s">
        <v>369</v>
      </c>
      <c r="AE114" s="407"/>
      <c r="AF114" s="407"/>
      <c r="AG114" s="407"/>
      <c r="AH114" s="407"/>
      <c r="AI114" s="407"/>
      <c r="AJ114" s="407"/>
      <c r="AK114" s="407"/>
      <c r="AL114" s="407"/>
      <c r="AM114" s="36"/>
      <c r="AN114" s="363"/>
      <c r="AO114" s="394"/>
      <c r="AP114" s="394"/>
      <c r="AQ114" s="394"/>
      <c r="AR114" s="606"/>
      <c r="AS114" s="285"/>
      <c r="AT114" s="363"/>
      <c r="AU114" s="394"/>
      <c r="AV114" s="394"/>
      <c r="AW114" s="394"/>
      <c r="AX114" s="606"/>
      <c r="AY114" s="285"/>
      <c r="AZ114" s="363"/>
      <c r="BA114" s="394"/>
      <c r="BB114" s="394"/>
      <c r="BC114" s="394"/>
      <c r="BD114" s="606"/>
      <c r="BE114" s="36"/>
      <c r="BF114" s="34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</row>
    <row r="115" spans="1:84" ht="14.25" customHeight="1">
      <c r="A115" s="517" t="s">
        <v>365</v>
      </c>
      <c r="B115" s="517"/>
      <c r="C115" s="517"/>
      <c r="D115" s="517"/>
      <c r="E115" s="517"/>
      <c r="F115" s="517"/>
      <c r="G115" s="517"/>
      <c r="H115" s="517"/>
      <c r="I115" s="517"/>
      <c r="J115" s="517"/>
      <c r="K115" s="36"/>
      <c r="M115" s="363"/>
      <c r="N115" s="394"/>
      <c r="O115" s="394"/>
      <c r="P115" s="394"/>
      <c r="Q115" s="606"/>
      <c r="S115" s="363"/>
      <c r="T115" s="394"/>
      <c r="U115" s="394"/>
      <c r="V115" s="394"/>
      <c r="W115" s="606"/>
      <c r="Y115" s="363"/>
      <c r="Z115" s="394"/>
      <c r="AA115" s="394"/>
      <c r="AB115" s="394"/>
      <c r="AC115" s="606"/>
      <c r="AD115" s="519" t="s">
        <v>370</v>
      </c>
      <c r="AE115" s="407"/>
      <c r="AF115" s="407"/>
      <c r="AG115" s="407"/>
      <c r="AH115" s="407"/>
      <c r="AI115" s="407"/>
      <c r="AJ115" s="407"/>
      <c r="AK115" s="407"/>
      <c r="AL115" s="407"/>
      <c r="AM115" s="36"/>
      <c r="AN115" s="363"/>
      <c r="AO115" s="394"/>
      <c r="AP115" s="394"/>
      <c r="AQ115" s="394"/>
      <c r="AR115" s="606"/>
      <c r="AS115" s="285"/>
      <c r="AT115" s="363"/>
      <c r="AU115" s="394"/>
      <c r="AV115" s="394"/>
      <c r="AW115" s="394"/>
      <c r="AX115" s="606"/>
      <c r="AY115" s="285"/>
      <c r="AZ115" s="363"/>
      <c r="BA115" s="394"/>
      <c r="BB115" s="394"/>
      <c r="BC115" s="394"/>
      <c r="BD115" s="606"/>
      <c r="BE115" s="36"/>
      <c r="BF115" s="34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</row>
    <row r="116" spans="1:84" ht="14.25" customHeight="1">
      <c r="A116" s="517" t="s">
        <v>390</v>
      </c>
      <c r="B116" s="517"/>
      <c r="C116" s="517"/>
      <c r="D116" s="517"/>
      <c r="E116" s="517"/>
      <c r="F116" s="517"/>
      <c r="G116" s="517"/>
      <c r="H116" s="517"/>
      <c r="I116" s="517"/>
      <c r="J116" s="517"/>
      <c r="K116" s="36"/>
      <c r="M116" s="714"/>
      <c r="N116" s="715"/>
      <c r="O116" s="715"/>
      <c r="P116" s="715"/>
      <c r="Q116" s="716"/>
      <c r="S116" s="363"/>
      <c r="T116" s="394"/>
      <c r="U116" s="394"/>
      <c r="V116" s="394"/>
      <c r="W116" s="606"/>
      <c r="Y116" s="363"/>
      <c r="Z116" s="394"/>
      <c r="AA116" s="394"/>
      <c r="AB116" s="394"/>
      <c r="AC116" s="606"/>
      <c r="AD116" s="519" t="s">
        <v>371</v>
      </c>
      <c r="AE116" s="407"/>
      <c r="AF116" s="407"/>
      <c r="AG116" s="407"/>
      <c r="AH116" s="407"/>
      <c r="AI116" s="407"/>
      <c r="AJ116" s="407"/>
      <c r="AK116" s="407"/>
      <c r="AL116" s="407"/>
      <c r="AM116" s="36"/>
      <c r="AN116" s="363"/>
      <c r="AO116" s="394"/>
      <c r="AP116" s="394"/>
      <c r="AQ116" s="394"/>
      <c r="AR116" s="606"/>
      <c r="AS116" s="285"/>
      <c r="AT116" s="363"/>
      <c r="AU116" s="394"/>
      <c r="AV116" s="394"/>
      <c r="AW116" s="394"/>
      <c r="AX116" s="606"/>
      <c r="AY116" s="285"/>
      <c r="AZ116" s="363"/>
      <c r="BA116" s="394"/>
      <c r="BB116" s="394"/>
      <c r="BC116" s="394"/>
      <c r="BD116" s="606"/>
      <c r="BE116" s="36"/>
      <c r="BF116" s="34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</row>
    <row r="117" spans="1:84" ht="14.25" customHeight="1">
      <c r="A117" s="517" t="s">
        <v>361</v>
      </c>
      <c r="B117" s="517"/>
      <c r="C117" s="517"/>
      <c r="D117" s="517"/>
      <c r="E117" s="517"/>
      <c r="F117" s="517"/>
      <c r="G117" s="517"/>
      <c r="H117" s="517"/>
      <c r="I117" s="517"/>
      <c r="J117" s="517"/>
      <c r="K117" s="36"/>
      <c r="M117" s="363"/>
      <c r="N117" s="394"/>
      <c r="O117" s="394"/>
      <c r="P117" s="394"/>
      <c r="Q117" s="606"/>
      <c r="S117" s="363"/>
      <c r="T117" s="394"/>
      <c r="U117" s="394"/>
      <c r="V117" s="394"/>
      <c r="W117" s="606"/>
      <c r="Y117" s="363"/>
      <c r="Z117" s="394"/>
      <c r="AA117" s="394"/>
      <c r="AB117" s="394"/>
      <c r="AC117" s="606"/>
      <c r="AD117" s="519" t="s">
        <v>372</v>
      </c>
      <c r="AE117" s="407"/>
      <c r="AF117" s="407"/>
      <c r="AG117" s="407"/>
      <c r="AH117" s="407"/>
      <c r="AI117" s="407"/>
      <c r="AJ117" s="407"/>
      <c r="AK117" s="407"/>
      <c r="AL117" s="407"/>
      <c r="AM117" s="36"/>
      <c r="AN117" s="363"/>
      <c r="AO117" s="394"/>
      <c r="AP117" s="394"/>
      <c r="AQ117" s="394"/>
      <c r="AR117" s="606"/>
      <c r="AS117" s="285"/>
      <c r="AT117" s="363"/>
      <c r="AU117" s="394"/>
      <c r="AV117" s="394"/>
      <c r="AW117" s="394"/>
      <c r="AX117" s="606"/>
      <c r="AY117" s="285"/>
      <c r="AZ117" s="363"/>
      <c r="BA117" s="394"/>
      <c r="BB117" s="394"/>
      <c r="BC117" s="394"/>
      <c r="BD117" s="606"/>
      <c r="BE117" s="36"/>
      <c r="BF117" s="34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</row>
    <row r="118" spans="1:84" ht="14.25" customHeight="1">
      <c r="A118" s="517" t="s">
        <v>366</v>
      </c>
      <c r="B118" s="517"/>
      <c r="C118" s="517"/>
      <c r="D118" s="517"/>
      <c r="E118" s="517"/>
      <c r="F118" s="517"/>
      <c r="G118" s="517"/>
      <c r="H118" s="517"/>
      <c r="I118" s="517"/>
      <c r="J118" s="517"/>
      <c r="K118" s="36"/>
      <c r="M118" s="363"/>
      <c r="N118" s="394"/>
      <c r="O118" s="394"/>
      <c r="P118" s="394"/>
      <c r="Q118" s="606"/>
      <c r="S118" s="363"/>
      <c r="T118" s="394"/>
      <c r="U118" s="394"/>
      <c r="V118" s="394"/>
      <c r="W118" s="606"/>
      <c r="Y118" s="363"/>
      <c r="Z118" s="394"/>
      <c r="AA118" s="394"/>
      <c r="AB118" s="394"/>
      <c r="AC118" s="606"/>
      <c r="AD118" s="519" t="s">
        <v>373</v>
      </c>
      <c r="AE118" s="407"/>
      <c r="AF118" s="407"/>
      <c r="AG118" s="407"/>
      <c r="AH118" s="407"/>
      <c r="AI118" s="407"/>
      <c r="AJ118" s="407"/>
      <c r="AK118" s="407"/>
      <c r="AL118" s="407"/>
      <c r="AM118" s="36"/>
      <c r="AN118" s="363"/>
      <c r="AO118" s="394"/>
      <c r="AP118" s="394"/>
      <c r="AQ118" s="394"/>
      <c r="AR118" s="606"/>
      <c r="AS118" s="285"/>
      <c r="AT118" s="363"/>
      <c r="AU118" s="394"/>
      <c r="AV118" s="394"/>
      <c r="AW118" s="394"/>
      <c r="AX118" s="606"/>
      <c r="AY118" s="285"/>
      <c r="AZ118" s="363"/>
      <c r="BA118" s="394"/>
      <c r="BB118" s="394"/>
      <c r="BC118" s="394"/>
      <c r="BD118" s="606"/>
      <c r="BE118" s="36"/>
      <c r="BF118" s="34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</row>
    <row r="119" spans="1:84" ht="14.25" customHeight="1">
      <c r="A119" s="517" t="s">
        <v>362</v>
      </c>
      <c r="B119" s="517"/>
      <c r="C119" s="517"/>
      <c r="D119" s="517"/>
      <c r="E119" s="517"/>
      <c r="F119" s="517"/>
      <c r="G119" s="517"/>
      <c r="H119" s="517"/>
      <c r="I119" s="517"/>
      <c r="J119" s="517"/>
      <c r="K119" s="36"/>
      <c r="M119" s="363"/>
      <c r="N119" s="394"/>
      <c r="O119" s="394"/>
      <c r="P119" s="394"/>
      <c r="Q119" s="606"/>
      <c r="S119" s="363"/>
      <c r="T119" s="394"/>
      <c r="U119" s="394"/>
      <c r="V119" s="394"/>
      <c r="W119" s="606"/>
      <c r="Y119" s="363"/>
      <c r="Z119" s="394"/>
      <c r="AA119" s="394"/>
      <c r="AB119" s="394"/>
      <c r="AC119" s="606"/>
      <c r="AD119" s="519" t="s">
        <v>374</v>
      </c>
      <c r="AE119" s="407"/>
      <c r="AF119" s="407"/>
      <c r="AG119" s="407"/>
      <c r="AH119" s="407"/>
      <c r="AI119" s="407"/>
      <c r="AJ119" s="407"/>
      <c r="AK119" s="407"/>
      <c r="AL119" s="407"/>
      <c r="AM119" s="36"/>
      <c r="AN119" s="363"/>
      <c r="AO119" s="394"/>
      <c r="AP119" s="394"/>
      <c r="AQ119" s="394"/>
      <c r="AR119" s="606"/>
      <c r="AS119" s="285"/>
      <c r="AT119" s="363"/>
      <c r="AU119" s="394"/>
      <c r="AV119" s="394"/>
      <c r="AW119" s="394"/>
      <c r="AX119" s="606"/>
      <c r="AY119" s="285"/>
      <c r="AZ119" s="363"/>
      <c r="BA119" s="394"/>
      <c r="BB119" s="394"/>
      <c r="BC119" s="394"/>
      <c r="BD119" s="606"/>
      <c r="BE119" s="36"/>
      <c r="BF119" s="34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</row>
    <row r="120" spans="1:84" ht="14.25" customHeight="1">
      <c r="A120" s="517" t="s">
        <v>368</v>
      </c>
      <c r="B120" s="517"/>
      <c r="C120" s="517"/>
      <c r="D120" s="517"/>
      <c r="E120" s="517"/>
      <c r="F120" s="517"/>
      <c r="G120" s="517"/>
      <c r="H120" s="517"/>
      <c r="I120" s="517"/>
      <c r="J120" s="517"/>
      <c r="K120" s="36"/>
      <c r="M120" s="363"/>
      <c r="N120" s="394"/>
      <c r="O120" s="394"/>
      <c r="P120" s="394"/>
      <c r="Q120" s="606"/>
      <c r="S120" s="363"/>
      <c r="T120" s="394"/>
      <c r="U120" s="394"/>
      <c r="V120" s="394"/>
      <c r="W120" s="606"/>
      <c r="Y120" s="363"/>
      <c r="Z120" s="394"/>
      <c r="AA120" s="394"/>
      <c r="AB120" s="394"/>
      <c r="AC120" s="606"/>
      <c r="AD120" s="407" t="s">
        <v>375</v>
      </c>
      <c r="AE120" s="407"/>
      <c r="AF120" s="407"/>
      <c r="AG120" s="407"/>
      <c r="AH120" s="407"/>
      <c r="AI120" s="407"/>
      <c r="AJ120" s="407"/>
      <c r="AK120" s="407"/>
      <c r="AL120" s="407"/>
      <c r="AM120" s="36"/>
      <c r="AN120" s="363"/>
      <c r="AO120" s="394"/>
      <c r="AP120" s="394"/>
      <c r="AQ120" s="394"/>
      <c r="AR120" s="606"/>
      <c r="AS120" s="285"/>
      <c r="AT120" s="363"/>
      <c r="AU120" s="394"/>
      <c r="AV120" s="394"/>
      <c r="AW120" s="394"/>
      <c r="AX120" s="606"/>
      <c r="AY120" s="285"/>
      <c r="AZ120" s="363"/>
      <c r="BA120" s="394"/>
      <c r="BB120" s="394"/>
      <c r="BC120" s="394"/>
      <c r="BD120" s="606"/>
      <c r="BE120" s="36"/>
      <c r="BF120" s="34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</row>
    <row r="121" spans="1:84" ht="14.25" customHeight="1">
      <c r="A121" s="520" t="s">
        <v>367</v>
      </c>
      <c r="B121" s="517"/>
      <c r="C121" s="517"/>
      <c r="D121" s="517"/>
      <c r="E121" s="517"/>
      <c r="F121" s="517"/>
      <c r="G121" s="517"/>
      <c r="H121" s="517"/>
      <c r="I121" s="517"/>
      <c r="J121" s="517"/>
      <c r="K121" s="36"/>
      <c r="M121" s="363"/>
      <c r="N121" s="394"/>
      <c r="O121" s="394"/>
      <c r="P121" s="394"/>
      <c r="Q121" s="606"/>
      <c r="S121" s="363"/>
      <c r="T121" s="394"/>
      <c r="U121" s="394"/>
      <c r="V121" s="394"/>
      <c r="W121" s="606"/>
      <c r="Y121" s="363"/>
      <c r="Z121" s="394"/>
      <c r="AA121" s="394"/>
      <c r="AB121" s="394"/>
      <c r="AC121" s="606"/>
      <c r="AD121" s="405" t="s">
        <v>376</v>
      </c>
      <c r="AE121" s="407"/>
      <c r="AF121" s="407"/>
      <c r="AG121" s="407"/>
      <c r="AH121" s="407"/>
      <c r="AI121" s="407"/>
      <c r="AJ121" s="407"/>
      <c r="AK121" s="407"/>
      <c r="AL121" s="407"/>
      <c r="AM121" s="36"/>
      <c r="AN121" s="363"/>
      <c r="AO121" s="394"/>
      <c r="AP121" s="394"/>
      <c r="AQ121" s="394"/>
      <c r="AR121" s="606"/>
      <c r="AS121" s="285"/>
      <c r="AT121" s="363"/>
      <c r="AU121" s="394"/>
      <c r="AV121" s="394"/>
      <c r="AW121" s="394"/>
      <c r="AX121" s="606"/>
      <c r="AY121" s="285"/>
      <c r="AZ121" s="363"/>
      <c r="BA121" s="394"/>
      <c r="BB121" s="394"/>
      <c r="BC121" s="394"/>
      <c r="BD121" s="606"/>
      <c r="BE121" s="36"/>
      <c r="BF121" s="34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</row>
    <row r="122" spans="1:84" ht="14.25" customHeight="1">
      <c r="A122" s="520"/>
      <c r="B122" s="517"/>
      <c r="C122" s="517"/>
      <c r="D122" s="517"/>
      <c r="E122" s="517"/>
      <c r="F122" s="517"/>
      <c r="G122" s="517"/>
      <c r="H122" s="517"/>
      <c r="I122" s="517"/>
      <c r="J122" s="517"/>
      <c r="K122" s="36"/>
      <c r="M122" s="518"/>
      <c r="N122" s="283"/>
      <c r="O122" s="283"/>
      <c r="P122" s="283"/>
      <c r="Q122" s="284"/>
      <c r="S122" s="518"/>
      <c r="T122" s="283"/>
      <c r="U122" s="283"/>
      <c r="V122" s="283"/>
      <c r="W122" s="284"/>
      <c r="Y122" s="518"/>
      <c r="Z122" s="283"/>
      <c r="AA122" s="283"/>
      <c r="AB122" s="283"/>
      <c r="AC122" s="284"/>
      <c r="AD122" s="404" t="s">
        <v>377</v>
      </c>
      <c r="AE122" s="405"/>
      <c r="AF122" s="405"/>
      <c r="AG122" s="405"/>
      <c r="AH122" s="405"/>
      <c r="AI122" s="405"/>
      <c r="AJ122" s="405"/>
      <c r="AK122" s="405"/>
      <c r="AL122" s="407"/>
      <c r="AM122" s="36"/>
      <c r="AN122" s="363"/>
      <c r="AO122" s="394"/>
      <c r="AP122" s="394"/>
      <c r="AQ122" s="394"/>
      <c r="AR122" s="606"/>
      <c r="AS122" s="285"/>
      <c r="AT122" s="363"/>
      <c r="AU122" s="394"/>
      <c r="AV122" s="394"/>
      <c r="AW122" s="394"/>
      <c r="AX122" s="606"/>
      <c r="AY122" s="285"/>
      <c r="AZ122" s="363"/>
      <c r="BA122" s="394"/>
      <c r="BB122" s="394"/>
      <c r="BC122" s="394"/>
      <c r="BD122" s="606"/>
      <c r="BE122" s="36"/>
      <c r="BF122" s="34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</row>
    <row r="123" spans="1:84" ht="14.25" customHeight="1">
      <c r="A123" s="520"/>
      <c r="B123" s="517"/>
      <c r="C123" s="517"/>
      <c r="D123" s="517"/>
      <c r="E123" s="517"/>
      <c r="F123" s="517"/>
      <c r="G123" s="517"/>
      <c r="H123" s="517"/>
      <c r="I123" s="517"/>
      <c r="J123" s="517"/>
      <c r="K123" s="36"/>
      <c r="M123" s="518"/>
      <c r="N123" s="283"/>
      <c r="O123" s="283"/>
      <c r="P123" s="283"/>
      <c r="Q123" s="284"/>
      <c r="S123" s="518"/>
      <c r="T123" s="283"/>
      <c r="U123" s="283"/>
      <c r="V123" s="283"/>
      <c r="W123" s="284"/>
      <c r="Y123" s="518"/>
      <c r="Z123" s="283"/>
      <c r="AA123" s="283"/>
      <c r="AB123" s="283"/>
      <c r="AC123" s="284"/>
      <c r="AD123" s="286" t="s">
        <v>378</v>
      </c>
      <c r="AE123" s="286"/>
      <c r="AF123" s="286"/>
      <c r="AG123" s="286"/>
      <c r="AH123" s="286"/>
      <c r="AI123" s="286"/>
      <c r="AJ123" s="286"/>
      <c r="AK123" s="286"/>
      <c r="AL123" s="407"/>
      <c r="AM123" s="36"/>
      <c r="AN123" s="363"/>
      <c r="AO123" s="394"/>
      <c r="AP123" s="394"/>
      <c r="AQ123" s="394"/>
      <c r="AR123" s="606"/>
      <c r="AS123" s="285"/>
      <c r="AT123" s="363"/>
      <c r="AU123" s="394"/>
      <c r="AV123" s="394"/>
      <c r="AW123" s="394"/>
      <c r="AX123" s="606"/>
      <c r="AY123" s="285"/>
      <c r="AZ123" s="363"/>
      <c r="BA123" s="394"/>
      <c r="BB123" s="394"/>
      <c r="BC123" s="394"/>
      <c r="BD123" s="606"/>
      <c r="BE123" s="36"/>
      <c r="BF123" s="34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</row>
    <row r="124" spans="1:84" ht="14.25" customHeight="1">
      <c r="A124" s="521" t="s">
        <v>40</v>
      </c>
      <c r="B124" s="521"/>
      <c r="C124" s="319"/>
      <c r="D124" s="319"/>
      <c r="E124" s="319"/>
      <c r="F124" s="319"/>
      <c r="G124" s="319"/>
      <c r="H124" s="319"/>
      <c r="I124" s="319"/>
      <c r="J124" s="319"/>
      <c r="K124" s="319"/>
      <c r="L124" s="521"/>
      <c r="M124" s="316">
        <f>SUM(M113:Q123)</f>
        <v>0</v>
      </c>
      <c r="N124" s="317"/>
      <c r="O124" s="317"/>
      <c r="P124" s="317"/>
      <c r="Q124" s="318"/>
      <c r="S124" s="316">
        <f>SUM(S113:S123)</f>
        <v>0</v>
      </c>
      <c r="T124" s="317"/>
      <c r="U124" s="317"/>
      <c r="V124" s="317"/>
      <c r="W124" s="318"/>
      <c r="Y124" s="316">
        <f>SUM(Y113:Y123)</f>
        <v>0</v>
      </c>
      <c r="Z124" s="317"/>
      <c r="AA124" s="317"/>
      <c r="AB124" s="317"/>
      <c r="AC124" s="318"/>
      <c r="AD124" s="522" t="s">
        <v>40</v>
      </c>
      <c r="AE124" s="521"/>
      <c r="AF124" s="521"/>
      <c r="AG124" s="521"/>
      <c r="AH124" s="521"/>
      <c r="AI124" s="521"/>
      <c r="AJ124" s="521"/>
      <c r="AK124" s="521"/>
      <c r="AL124" s="322"/>
      <c r="AM124" s="321"/>
      <c r="AN124" s="316">
        <f>SUM(AN113:AN123)</f>
        <v>0</v>
      </c>
      <c r="AO124" s="317"/>
      <c r="AP124" s="317"/>
      <c r="AQ124" s="317"/>
      <c r="AR124" s="318"/>
      <c r="AS124" s="320"/>
      <c r="AT124" s="316">
        <f>SUM(AT113:AT123)</f>
        <v>0</v>
      </c>
      <c r="AU124" s="317"/>
      <c r="AV124" s="317"/>
      <c r="AW124" s="317"/>
      <c r="AX124" s="318"/>
      <c r="AY124" s="320"/>
      <c r="AZ124" s="316">
        <f>SUM(AZ113:AZ123)</f>
        <v>0</v>
      </c>
      <c r="BA124" s="317"/>
      <c r="BB124" s="317"/>
      <c r="BC124" s="317"/>
      <c r="BD124" s="318"/>
      <c r="BE124" s="36"/>
      <c r="BF124" s="34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</row>
    <row r="125" spans="1:84" ht="14.25" customHeight="1">
      <c r="A125" s="36"/>
      <c r="B125" s="36"/>
      <c r="C125" s="517"/>
      <c r="D125" s="517"/>
      <c r="E125" s="517"/>
      <c r="F125" s="517"/>
      <c r="G125" s="517"/>
      <c r="H125" s="517"/>
      <c r="I125" s="517"/>
      <c r="J125" s="517"/>
      <c r="K125" s="517"/>
      <c r="L125" s="286"/>
      <c r="M125" s="286"/>
      <c r="N125" s="407"/>
      <c r="O125" s="407"/>
      <c r="P125" s="407"/>
      <c r="Q125" s="407"/>
      <c r="R125" s="407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L125" s="286"/>
      <c r="AM125" s="286"/>
      <c r="AN125" s="286"/>
      <c r="AO125" s="286"/>
      <c r="AP125" s="286"/>
      <c r="AQ125" s="286"/>
      <c r="AR125" s="286"/>
      <c r="AS125" s="286"/>
      <c r="AT125" s="286"/>
      <c r="AU125" s="286"/>
      <c r="AV125" s="286"/>
      <c r="AW125" s="286"/>
      <c r="AX125" s="286"/>
      <c r="AY125" s="286"/>
      <c r="AZ125" s="286"/>
      <c r="BA125" s="286"/>
      <c r="BB125" s="28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</row>
    <row r="126" spans="1:84" ht="14.25" customHeight="1">
      <c r="A126" s="36"/>
      <c r="B126" s="36"/>
      <c r="C126" s="523"/>
      <c r="D126" s="36"/>
      <c r="E126" s="36"/>
      <c r="F126" s="36"/>
      <c r="G126" s="36"/>
      <c r="H126" s="36"/>
      <c r="I126" s="36"/>
      <c r="J126" s="36"/>
      <c r="K126" s="36"/>
      <c r="L126" s="286"/>
      <c r="M126" s="286"/>
      <c r="N126" s="286"/>
      <c r="O126" s="407"/>
      <c r="P126" s="407"/>
      <c r="Q126" s="407"/>
      <c r="R126" s="407"/>
      <c r="S126" s="407"/>
      <c r="T126" s="524"/>
      <c r="U126" s="525" t="s">
        <v>41</v>
      </c>
      <c r="V126" s="526"/>
      <c r="W126" s="526"/>
      <c r="X126" s="526"/>
      <c r="Y126" s="526"/>
      <c r="Z126" s="526"/>
      <c r="AA126" s="526"/>
      <c r="AB126" s="526"/>
      <c r="AC126" s="526"/>
      <c r="AD126" s="526"/>
      <c r="AE126" s="526"/>
      <c r="AF126" s="526"/>
      <c r="AG126" s="526"/>
      <c r="AH126" s="526"/>
      <c r="AI126" s="527"/>
      <c r="AJ126" s="527"/>
      <c r="AK126" s="527"/>
      <c r="AL126" s="527"/>
      <c r="AM126" s="527"/>
      <c r="AN126" s="527"/>
      <c r="AO126" s="528"/>
      <c r="AP126" s="286"/>
      <c r="AQ126" s="286"/>
      <c r="AR126" s="286"/>
      <c r="AS126" s="286"/>
      <c r="AT126" s="286"/>
      <c r="AU126" s="286"/>
      <c r="AV126" s="286"/>
      <c r="AW126" s="286"/>
      <c r="AX126" s="286"/>
      <c r="AY126" s="286"/>
      <c r="AZ126" s="286"/>
      <c r="BA126" s="286"/>
      <c r="BB126" s="28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</row>
    <row r="127" spans="1:84" ht="14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6"/>
      <c r="AU127" s="286"/>
      <c r="AV127" s="286"/>
      <c r="AW127" s="286"/>
      <c r="AX127" s="286"/>
      <c r="AY127" s="286"/>
      <c r="AZ127" s="286"/>
      <c r="BA127" s="286"/>
      <c r="BB127" s="28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</row>
    <row r="128" spans="1:84" ht="14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  <c r="X128" s="286"/>
      <c r="Y128" s="313">
        <f>IF(anref&lt;&gt;"",anref-3,"")</f>
      </c>
      <c r="Z128" s="314"/>
      <c r="AA128" s="314"/>
      <c r="AB128" s="314"/>
      <c r="AC128" s="315"/>
      <c r="AD128" s="286"/>
      <c r="AE128" s="313">
        <f>IF(anref&lt;&gt;"",anref-2,"")</f>
      </c>
      <c r="AF128" s="314"/>
      <c r="AG128" s="314"/>
      <c r="AH128" s="314"/>
      <c r="AI128" s="315"/>
      <c r="AJ128" s="286"/>
      <c r="AK128" s="313">
        <f>IF(anref&lt;&gt;"",anref-1,"")</f>
      </c>
      <c r="AL128" s="314"/>
      <c r="AM128" s="314"/>
      <c r="AN128" s="314"/>
      <c r="AO128" s="315"/>
      <c r="AP128" s="286"/>
      <c r="AQ128" s="313">
        <f>IF(anref&lt;&gt;"",anref,"")</f>
      </c>
      <c r="AR128" s="314"/>
      <c r="AS128" s="314"/>
      <c r="AT128" s="314"/>
      <c r="AU128" s="315"/>
      <c r="AV128" s="286"/>
      <c r="AW128" s="286"/>
      <c r="AX128" s="286"/>
      <c r="AY128" s="286"/>
      <c r="AZ128" s="286"/>
      <c r="BA128" s="286"/>
      <c r="BB128" s="28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</row>
    <row r="129" spans="1:84" ht="14.25" customHeight="1">
      <c r="A129" s="36"/>
      <c r="B129" s="36"/>
      <c r="C129" s="36"/>
      <c r="D129" s="36"/>
      <c r="E129" s="36"/>
      <c r="F129" s="529">
        <v>1</v>
      </c>
      <c r="G129" s="530"/>
      <c r="H129" s="286" t="s">
        <v>379</v>
      </c>
      <c r="I129" s="36"/>
      <c r="K129" s="36"/>
      <c r="L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363"/>
      <c r="AF129" s="394"/>
      <c r="AG129" s="394"/>
      <c r="AH129" s="394"/>
      <c r="AI129" s="606"/>
      <c r="AJ129" s="285"/>
      <c r="AK129" s="363"/>
      <c r="AL129" s="394"/>
      <c r="AM129" s="394"/>
      <c r="AN129" s="394"/>
      <c r="AO129" s="606"/>
      <c r="AP129" s="285"/>
      <c r="AQ129" s="363"/>
      <c r="AR129" s="394"/>
      <c r="AS129" s="394"/>
      <c r="AT129" s="394"/>
      <c r="AU129" s="606"/>
      <c r="AV129" s="286"/>
      <c r="AW129" s="286"/>
      <c r="AX129" s="286"/>
      <c r="AY129" s="286"/>
      <c r="AZ129" s="286"/>
      <c r="BA129" s="286"/>
      <c r="BB129" s="28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</row>
    <row r="130" spans="1:84" ht="14.25" customHeight="1">
      <c r="A130" s="36"/>
      <c r="B130" s="36"/>
      <c r="C130" s="36"/>
      <c r="D130" s="36"/>
      <c r="E130" s="36"/>
      <c r="F130" s="529"/>
      <c r="G130" s="530"/>
      <c r="H130" s="286" t="s">
        <v>389</v>
      </c>
      <c r="I130" s="36"/>
      <c r="K130" s="36"/>
      <c r="L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363"/>
      <c r="AF130" s="394"/>
      <c r="AG130" s="394"/>
      <c r="AH130" s="394"/>
      <c r="AI130" s="606"/>
      <c r="AJ130" s="285"/>
      <c r="AK130" s="363"/>
      <c r="AL130" s="394"/>
      <c r="AM130" s="394"/>
      <c r="AN130" s="394"/>
      <c r="AO130" s="606"/>
      <c r="AP130" s="285"/>
      <c r="AQ130" s="363"/>
      <c r="AR130" s="394"/>
      <c r="AS130" s="394"/>
      <c r="AT130" s="394"/>
      <c r="AU130" s="606"/>
      <c r="AV130" s="286"/>
      <c r="AW130" s="286"/>
      <c r="AX130" s="286"/>
      <c r="AY130" s="286"/>
      <c r="AZ130" s="286"/>
      <c r="BA130" s="286"/>
      <c r="BB130" s="28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</row>
    <row r="131" spans="1:84" ht="14.25" customHeight="1">
      <c r="A131" s="36"/>
      <c r="B131" s="36"/>
      <c r="C131" s="36"/>
      <c r="D131" s="36"/>
      <c r="E131" s="36"/>
      <c r="F131" s="529">
        <f>1+F129</f>
        <v>2</v>
      </c>
      <c r="G131" s="530"/>
      <c r="H131" s="286" t="s">
        <v>386</v>
      </c>
      <c r="I131" s="36"/>
      <c r="K131" s="36"/>
      <c r="L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363"/>
      <c r="AF131" s="394"/>
      <c r="AG131" s="394"/>
      <c r="AH131" s="394"/>
      <c r="AI131" s="606"/>
      <c r="AJ131" s="285"/>
      <c r="AK131" s="363"/>
      <c r="AL131" s="394"/>
      <c r="AM131" s="394"/>
      <c r="AN131" s="394"/>
      <c r="AO131" s="606"/>
      <c r="AP131" s="285"/>
      <c r="AQ131" s="363"/>
      <c r="AR131" s="394"/>
      <c r="AS131" s="394"/>
      <c r="AT131" s="394"/>
      <c r="AU131" s="606"/>
      <c r="AV131" s="286"/>
      <c r="AW131" s="286"/>
      <c r="AX131" s="286"/>
      <c r="AY131" s="286"/>
      <c r="AZ131" s="286"/>
      <c r="BA131" s="286"/>
      <c r="BB131" s="28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</row>
    <row r="132" spans="1:84" ht="14.25" customHeight="1">
      <c r="A132" s="36"/>
      <c r="B132" s="36"/>
      <c r="C132" s="36"/>
      <c r="D132" s="36"/>
      <c r="E132" s="36"/>
      <c r="F132" s="529">
        <f aca="true" t="shared" si="0" ref="F132:F142">1+F131</f>
        <v>3</v>
      </c>
      <c r="G132" s="530"/>
      <c r="H132" s="286" t="s">
        <v>380</v>
      </c>
      <c r="I132" s="36"/>
      <c r="K132" s="36"/>
      <c r="L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  <c r="X132" s="286"/>
      <c r="Y132" s="406"/>
      <c r="Z132" s="406"/>
      <c r="AA132" s="406"/>
      <c r="AB132" s="406"/>
      <c r="AC132" s="406"/>
      <c r="AD132" s="286"/>
      <c r="AE132" s="363"/>
      <c r="AF132" s="394"/>
      <c r="AG132" s="394"/>
      <c r="AH132" s="394"/>
      <c r="AI132" s="606"/>
      <c r="AJ132" s="285"/>
      <c r="AK132" s="363"/>
      <c r="AL132" s="394"/>
      <c r="AM132" s="394"/>
      <c r="AN132" s="394"/>
      <c r="AO132" s="606"/>
      <c r="AP132" s="285"/>
      <c r="AQ132" s="363"/>
      <c r="AR132" s="394"/>
      <c r="AS132" s="394"/>
      <c r="AT132" s="394"/>
      <c r="AU132" s="606"/>
      <c r="AV132" s="286"/>
      <c r="AW132" s="286"/>
      <c r="AX132" s="286"/>
      <c r="AY132" s="286"/>
      <c r="AZ132" s="286"/>
      <c r="BA132" s="286"/>
      <c r="BB132" s="28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</row>
    <row r="133" spans="1:84" ht="14.25" customHeight="1">
      <c r="A133" s="36"/>
      <c r="B133" s="36"/>
      <c r="C133" s="36"/>
      <c r="D133" s="36"/>
      <c r="E133" s="36"/>
      <c r="F133" s="529">
        <f t="shared" si="0"/>
        <v>4</v>
      </c>
      <c r="G133" s="530"/>
      <c r="H133" s="286" t="s">
        <v>385</v>
      </c>
      <c r="I133" s="36"/>
      <c r="K133" s="36"/>
      <c r="L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79"/>
      <c r="Z133" s="394"/>
      <c r="AA133" s="394"/>
      <c r="AB133" s="394"/>
      <c r="AC133" s="606"/>
      <c r="AD133" s="286"/>
      <c r="AE133" s="518">
        <f>AE129+AE131+AE132</f>
        <v>0</v>
      </c>
      <c r="AF133" s="283"/>
      <c r="AG133" s="283"/>
      <c r="AH133" s="283"/>
      <c r="AI133" s="284"/>
      <c r="AJ133" s="285"/>
      <c r="AK133" s="518">
        <f>AK129+AK131+AK132</f>
        <v>0</v>
      </c>
      <c r="AL133" s="283"/>
      <c r="AM133" s="283"/>
      <c r="AN133" s="283"/>
      <c r="AO133" s="284"/>
      <c r="AP133" s="285"/>
      <c r="AQ133" s="518">
        <f>AQ129+AQ131+AQ132</f>
        <v>0</v>
      </c>
      <c r="AR133" s="283"/>
      <c r="AS133" s="283"/>
      <c r="AT133" s="283"/>
      <c r="AU133" s="284"/>
      <c r="AV133" s="286"/>
      <c r="AW133" s="286"/>
      <c r="AX133" s="286"/>
      <c r="AY133" s="286"/>
      <c r="AZ133" s="286"/>
      <c r="BA133" s="286"/>
      <c r="BB133" s="28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</row>
    <row r="134" spans="1:84" ht="14.25" customHeight="1">
      <c r="A134" s="36"/>
      <c r="B134" s="36"/>
      <c r="C134" s="36"/>
      <c r="D134" s="36"/>
      <c r="E134" s="36"/>
      <c r="F134" s="529">
        <f t="shared" si="0"/>
        <v>5</v>
      </c>
      <c r="G134" s="530"/>
      <c r="H134" s="286" t="s">
        <v>387</v>
      </c>
      <c r="I134" s="36"/>
      <c r="K134" s="36"/>
      <c r="L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363"/>
      <c r="AF134" s="394"/>
      <c r="AG134" s="394"/>
      <c r="AH134" s="394"/>
      <c r="AI134" s="606"/>
      <c r="AJ134" s="285"/>
      <c r="AK134" s="363"/>
      <c r="AL134" s="394"/>
      <c r="AM134" s="394"/>
      <c r="AN134" s="394"/>
      <c r="AO134" s="606"/>
      <c r="AP134" s="285"/>
      <c r="AQ134" s="363"/>
      <c r="AR134" s="394"/>
      <c r="AS134" s="394"/>
      <c r="AT134" s="394"/>
      <c r="AU134" s="606"/>
      <c r="AV134" s="285"/>
      <c r="AW134" s="286"/>
      <c r="AX134" s="286"/>
      <c r="AY134" s="286"/>
      <c r="AZ134" s="286"/>
      <c r="BA134" s="286"/>
      <c r="BB134" s="28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</row>
    <row r="135" spans="1:84" ht="14.25" customHeight="1">
      <c r="A135" s="36"/>
      <c r="B135" s="36"/>
      <c r="C135" s="36"/>
      <c r="D135" s="36"/>
      <c r="E135" s="36"/>
      <c r="F135" s="529">
        <f t="shared" si="0"/>
        <v>6</v>
      </c>
      <c r="G135" s="530"/>
      <c r="H135" s="286" t="s">
        <v>381</v>
      </c>
      <c r="I135" s="36"/>
      <c r="K135" s="36"/>
      <c r="L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363"/>
      <c r="AF135" s="394"/>
      <c r="AG135" s="394"/>
      <c r="AH135" s="394"/>
      <c r="AI135" s="606"/>
      <c r="AJ135" s="285"/>
      <c r="AK135" s="363"/>
      <c r="AL135" s="394"/>
      <c r="AM135" s="394"/>
      <c r="AN135" s="394"/>
      <c r="AO135" s="606"/>
      <c r="AP135" s="285"/>
      <c r="AQ135" s="363"/>
      <c r="AR135" s="394"/>
      <c r="AS135" s="394"/>
      <c r="AT135" s="394"/>
      <c r="AU135" s="606"/>
      <c r="AV135" s="286"/>
      <c r="AW135" s="286"/>
      <c r="AX135" s="286"/>
      <c r="AY135" s="286"/>
      <c r="AZ135" s="286"/>
      <c r="BA135" s="286"/>
      <c r="BB135" s="28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</row>
    <row r="136" spans="1:84" ht="14.25" customHeight="1">
      <c r="A136" s="36"/>
      <c r="B136" s="36"/>
      <c r="C136" s="36"/>
      <c r="D136" s="36"/>
      <c r="E136" s="36"/>
      <c r="F136" s="529">
        <f t="shared" si="0"/>
        <v>7</v>
      </c>
      <c r="G136" s="530"/>
      <c r="H136" s="286" t="s">
        <v>42</v>
      </c>
      <c r="I136" s="36"/>
      <c r="K136" s="36"/>
      <c r="L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  <c r="X136" s="286"/>
      <c r="Y136" s="629"/>
      <c r="Z136" s="630"/>
      <c r="AA136" s="630"/>
      <c r="AB136" s="630"/>
      <c r="AC136" s="631"/>
      <c r="AD136" s="286"/>
      <c r="AE136" s="518">
        <f>AE133-(AE134+AE135)</f>
        <v>0</v>
      </c>
      <c r="AF136" s="283"/>
      <c r="AG136" s="283"/>
      <c r="AH136" s="283"/>
      <c r="AI136" s="284"/>
      <c r="AJ136" s="285"/>
      <c r="AK136" s="518">
        <f>AK133-(AK134+AK135)</f>
        <v>0</v>
      </c>
      <c r="AL136" s="283"/>
      <c r="AM136" s="283"/>
      <c r="AN136" s="283"/>
      <c r="AO136" s="284"/>
      <c r="AP136" s="285"/>
      <c r="AQ136" s="518">
        <f>AQ133-(AQ134+AQ135)</f>
        <v>0</v>
      </c>
      <c r="AR136" s="283"/>
      <c r="AS136" s="283"/>
      <c r="AT136" s="283"/>
      <c r="AU136" s="284"/>
      <c r="AV136" s="286"/>
      <c r="AW136" s="286"/>
      <c r="AX136" s="286"/>
      <c r="AY136" s="286"/>
      <c r="AZ136" s="286"/>
      <c r="BA136" s="286"/>
      <c r="BB136" s="28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</row>
    <row r="137" spans="1:84" ht="14.25" customHeight="1">
      <c r="A137" s="36"/>
      <c r="B137" s="36"/>
      <c r="C137" s="36"/>
      <c r="D137" s="36"/>
      <c r="E137" s="36"/>
      <c r="F137" s="529">
        <f t="shared" si="0"/>
        <v>8</v>
      </c>
      <c r="G137" s="530"/>
      <c r="H137" s="286" t="s">
        <v>388</v>
      </c>
      <c r="I137" s="36"/>
      <c r="K137" s="36"/>
      <c r="L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363"/>
      <c r="AF137" s="394"/>
      <c r="AG137" s="394"/>
      <c r="AH137" s="394"/>
      <c r="AI137" s="606"/>
      <c r="AJ137" s="285"/>
      <c r="AK137" s="363"/>
      <c r="AL137" s="394"/>
      <c r="AM137" s="394"/>
      <c r="AN137" s="394"/>
      <c r="AO137" s="606"/>
      <c r="AP137" s="285"/>
      <c r="AQ137" s="363"/>
      <c r="AR137" s="394"/>
      <c r="AS137" s="394"/>
      <c r="AT137" s="394"/>
      <c r="AU137" s="606"/>
      <c r="AV137" s="286"/>
      <c r="AW137" s="286"/>
      <c r="AX137" s="286"/>
      <c r="AY137" s="286"/>
      <c r="AZ137" s="286"/>
      <c r="BA137" s="286"/>
      <c r="BB137" s="28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</row>
    <row r="138" spans="1:84" ht="14.25" customHeight="1">
      <c r="A138" s="36"/>
      <c r="B138" s="36"/>
      <c r="C138" s="36"/>
      <c r="D138" s="36"/>
      <c r="E138" s="36"/>
      <c r="F138" s="529">
        <f t="shared" si="0"/>
        <v>9</v>
      </c>
      <c r="G138" s="530"/>
      <c r="H138" s="286" t="s">
        <v>397</v>
      </c>
      <c r="Z138" s="286"/>
      <c r="AA138" s="286"/>
      <c r="AB138" s="286"/>
      <c r="AC138" s="286"/>
      <c r="AD138" s="286"/>
      <c r="AE138" s="518">
        <f>AE136-AE137</f>
        <v>0</v>
      </c>
      <c r="AF138" s="283"/>
      <c r="AG138" s="283"/>
      <c r="AH138" s="283"/>
      <c r="AI138" s="284"/>
      <c r="AJ138" s="285"/>
      <c r="AK138" s="518">
        <f>AK136-AK137</f>
        <v>0</v>
      </c>
      <c r="AL138" s="283"/>
      <c r="AM138" s="283"/>
      <c r="AN138" s="283"/>
      <c r="AO138" s="284"/>
      <c r="AP138" s="285"/>
      <c r="AQ138" s="518">
        <f>AQ136-AQ137</f>
        <v>0</v>
      </c>
      <c r="AR138" s="283"/>
      <c r="AS138" s="283"/>
      <c r="AT138" s="283"/>
      <c r="AU138" s="284"/>
      <c r="AV138" s="286"/>
      <c r="AW138" s="286"/>
      <c r="AX138" s="286"/>
      <c r="AY138" s="286"/>
      <c r="AZ138" s="286"/>
      <c r="BA138" s="286"/>
      <c r="BB138" s="28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</row>
    <row r="139" spans="1:84" ht="14.25" customHeight="1">
      <c r="A139" s="36"/>
      <c r="B139" s="36"/>
      <c r="C139" s="36"/>
      <c r="D139" s="36"/>
      <c r="E139" s="36"/>
      <c r="F139" s="529">
        <f t="shared" si="0"/>
        <v>10</v>
      </c>
      <c r="G139" s="530"/>
      <c r="H139" s="286" t="s">
        <v>382</v>
      </c>
      <c r="I139" s="36"/>
      <c r="K139" s="36"/>
      <c r="L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363"/>
      <c r="AF139" s="394"/>
      <c r="AG139" s="394"/>
      <c r="AH139" s="394"/>
      <c r="AI139" s="606"/>
      <c r="AJ139" s="285"/>
      <c r="AK139" s="363"/>
      <c r="AL139" s="394"/>
      <c r="AM139" s="394"/>
      <c r="AN139" s="394"/>
      <c r="AO139" s="606"/>
      <c r="AP139" s="285"/>
      <c r="AQ139" s="363"/>
      <c r="AR139" s="394"/>
      <c r="AS139" s="394"/>
      <c r="AT139" s="394"/>
      <c r="AU139" s="606"/>
      <c r="AV139" s="286"/>
      <c r="AW139" s="286"/>
      <c r="AX139" s="286"/>
      <c r="AY139" s="286"/>
      <c r="AZ139" s="286"/>
      <c r="BA139" s="286"/>
      <c r="BB139" s="28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</row>
    <row r="140" spans="1:84" ht="14.25" customHeight="1">
      <c r="A140" s="36"/>
      <c r="B140" s="36"/>
      <c r="C140" s="36"/>
      <c r="D140" s="36"/>
      <c r="E140" s="36"/>
      <c r="F140" s="529">
        <f t="shared" si="0"/>
        <v>11</v>
      </c>
      <c r="G140" s="530"/>
      <c r="H140" s="286" t="s">
        <v>383</v>
      </c>
      <c r="I140" s="36"/>
      <c r="K140" s="36"/>
      <c r="L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363"/>
      <c r="AF140" s="394"/>
      <c r="AG140" s="394"/>
      <c r="AH140" s="394"/>
      <c r="AI140" s="606"/>
      <c r="AJ140" s="285"/>
      <c r="AK140" s="363"/>
      <c r="AL140" s="394"/>
      <c r="AM140" s="394"/>
      <c r="AN140" s="394"/>
      <c r="AO140" s="606"/>
      <c r="AP140" s="285"/>
      <c r="AQ140" s="363"/>
      <c r="AR140" s="394"/>
      <c r="AS140" s="394"/>
      <c r="AT140" s="394"/>
      <c r="AU140" s="606"/>
      <c r="AV140" s="286"/>
      <c r="AW140" s="286"/>
      <c r="AX140" s="286"/>
      <c r="AY140" s="286"/>
      <c r="AZ140" s="286"/>
      <c r="BA140" s="286"/>
      <c r="BB140" s="28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</row>
    <row r="141" spans="1:84" ht="14.25" customHeight="1">
      <c r="A141" s="36"/>
      <c r="B141" s="36"/>
      <c r="C141" s="36"/>
      <c r="D141" s="36"/>
      <c r="E141" s="36"/>
      <c r="F141" s="529">
        <f t="shared" si="0"/>
        <v>12</v>
      </c>
      <c r="G141" s="530"/>
      <c r="H141" s="286" t="s">
        <v>384</v>
      </c>
      <c r="I141" s="36"/>
      <c r="K141" s="36"/>
      <c r="L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363"/>
      <c r="AF141" s="394"/>
      <c r="AG141" s="394"/>
      <c r="AH141" s="394"/>
      <c r="AI141" s="606"/>
      <c r="AJ141" s="285"/>
      <c r="AK141" s="363"/>
      <c r="AL141" s="394"/>
      <c r="AM141" s="394"/>
      <c r="AN141" s="394"/>
      <c r="AO141" s="606"/>
      <c r="AP141" s="285"/>
      <c r="AQ141" s="363"/>
      <c r="AR141" s="394"/>
      <c r="AS141" s="394"/>
      <c r="AT141" s="394"/>
      <c r="AU141" s="606"/>
      <c r="AV141" s="286"/>
      <c r="AW141" s="286"/>
      <c r="AX141" s="286"/>
      <c r="AY141" s="286"/>
      <c r="AZ141" s="286"/>
      <c r="BA141" s="286"/>
      <c r="BB141" s="28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</row>
    <row r="142" spans="1:84" ht="14.25" customHeight="1">
      <c r="A142" s="36"/>
      <c r="B142" s="36"/>
      <c r="C142" s="36"/>
      <c r="D142" s="36"/>
      <c r="E142" s="36"/>
      <c r="F142" s="529">
        <f t="shared" si="0"/>
        <v>13</v>
      </c>
      <c r="G142" s="530"/>
      <c r="H142" s="286" t="s">
        <v>43</v>
      </c>
      <c r="I142" s="36"/>
      <c r="K142" s="36"/>
      <c r="L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363"/>
      <c r="AF142" s="394"/>
      <c r="AG142" s="394"/>
      <c r="AH142" s="394"/>
      <c r="AI142" s="606"/>
      <c r="AJ142" s="405"/>
      <c r="AK142" s="363"/>
      <c r="AL142" s="394"/>
      <c r="AM142" s="394"/>
      <c r="AN142" s="394"/>
      <c r="AO142" s="606"/>
      <c r="AP142" s="405"/>
      <c r="AQ142" s="363"/>
      <c r="AR142" s="394"/>
      <c r="AS142" s="394"/>
      <c r="AT142" s="394"/>
      <c r="AU142" s="606"/>
      <c r="AV142" s="407"/>
      <c r="AW142" s="286"/>
      <c r="AX142" s="286"/>
      <c r="AY142" s="286"/>
      <c r="AZ142" s="286"/>
      <c r="BA142" s="286"/>
      <c r="BB142" s="28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</row>
    <row r="143" spans="1:84" ht="14.25" customHeight="1">
      <c r="A143" s="36"/>
      <c r="B143" s="36"/>
      <c r="C143" s="36"/>
      <c r="D143" s="36"/>
      <c r="E143" s="36"/>
      <c r="F143" s="529">
        <f>1+F142</f>
        <v>14</v>
      </c>
      <c r="G143" s="530"/>
      <c r="H143" s="286" t="s">
        <v>399</v>
      </c>
      <c r="I143" s="36"/>
      <c r="K143" s="36"/>
      <c r="L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363"/>
      <c r="AF143" s="394"/>
      <c r="AG143" s="394"/>
      <c r="AH143" s="394"/>
      <c r="AI143" s="606"/>
      <c r="AJ143" s="405"/>
      <c r="AK143" s="363"/>
      <c r="AL143" s="394"/>
      <c r="AM143" s="394"/>
      <c r="AN143" s="394"/>
      <c r="AO143" s="606"/>
      <c r="AP143" s="405"/>
      <c r="AQ143" s="363"/>
      <c r="AR143" s="394"/>
      <c r="AS143" s="394"/>
      <c r="AT143" s="394"/>
      <c r="AU143" s="606"/>
      <c r="AV143" s="407"/>
      <c r="AW143" s="286"/>
      <c r="AX143" s="286"/>
      <c r="AY143" s="286"/>
      <c r="AZ143" s="286"/>
      <c r="BA143" s="286"/>
      <c r="BB143" s="28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</row>
    <row r="144" spans="1:84" ht="14.25" customHeight="1">
      <c r="A144" s="36"/>
      <c r="B144" s="36"/>
      <c r="C144" s="36"/>
      <c r="D144" s="36"/>
      <c r="E144" s="36"/>
      <c r="F144" s="529">
        <f>1+F143</f>
        <v>15</v>
      </c>
      <c r="G144" s="530"/>
      <c r="H144" s="286" t="s">
        <v>391</v>
      </c>
      <c r="I144" s="36"/>
      <c r="K144" s="36"/>
      <c r="L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363"/>
      <c r="AF144" s="394"/>
      <c r="AG144" s="394"/>
      <c r="AH144" s="394"/>
      <c r="AI144" s="606"/>
      <c r="AJ144" s="405"/>
      <c r="AK144" s="363"/>
      <c r="AL144" s="394"/>
      <c r="AM144" s="394"/>
      <c r="AN144" s="394"/>
      <c r="AO144" s="606"/>
      <c r="AP144" s="405"/>
      <c r="AQ144" s="363"/>
      <c r="AR144" s="394"/>
      <c r="AS144" s="394"/>
      <c r="AT144" s="394"/>
      <c r="AU144" s="606"/>
      <c r="AV144" s="407"/>
      <c r="AW144" s="286"/>
      <c r="AX144" s="286"/>
      <c r="AY144" s="286"/>
      <c r="AZ144" s="286"/>
      <c r="BA144" s="286"/>
      <c r="BB144" s="28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</row>
    <row r="145" spans="1:84" ht="14.25" customHeight="1">
      <c r="A145" s="36"/>
      <c r="B145" s="36"/>
      <c r="C145" s="36"/>
      <c r="D145" s="36"/>
      <c r="E145" s="36"/>
      <c r="F145" s="529">
        <f>1+F144</f>
        <v>16</v>
      </c>
      <c r="G145" s="530"/>
      <c r="H145" s="286" t="s">
        <v>392</v>
      </c>
      <c r="I145" s="36"/>
      <c r="K145" s="36"/>
      <c r="L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629"/>
      <c r="Z145" s="630"/>
      <c r="AA145" s="630"/>
      <c r="AB145" s="630"/>
      <c r="AC145" s="631"/>
      <c r="AD145" s="286"/>
      <c r="AE145" s="363"/>
      <c r="AF145" s="394"/>
      <c r="AG145" s="394"/>
      <c r="AH145" s="394"/>
      <c r="AI145" s="606"/>
      <c r="AJ145" s="405"/>
      <c r="AK145" s="363"/>
      <c r="AL145" s="394"/>
      <c r="AM145" s="394"/>
      <c r="AN145" s="394"/>
      <c r="AO145" s="606"/>
      <c r="AP145" s="405"/>
      <c r="AQ145" s="363"/>
      <c r="AR145" s="394"/>
      <c r="AS145" s="394"/>
      <c r="AT145" s="394"/>
      <c r="AU145" s="606"/>
      <c r="AV145" s="407"/>
      <c r="AW145" s="286"/>
      <c r="AX145" s="286"/>
      <c r="AY145" s="286"/>
      <c r="AZ145" s="286"/>
      <c r="BA145" s="286"/>
      <c r="BB145" s="28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</row>
    <row r="146" spans="1:84" ht="14.25" customHeight="1">
      <c r="A146" s="36"/>
      <c r="B146" s="36"/>
      <c r="C146" s="36"/>
      <c r="D146" s="36"/>
      <c r="E146" s="36"/>
      <c r="F146" s="529">
        <f>1+F145</f>
        <v>17</v>
      </c>
      <c r="G146" s="36"/>
      <c r="H146" s="286" t="s">
        <v>393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3"/>
      <c r="AF146" s="394"/>
      <c r="AG146" s="394"/>
      <c r="AH146" s="394"/>
      <c r="AI146" s="606"/>
      <c r="AJ146" s="34"/>
      <c r="AK146" s="363"/>
      <c r="AL146" s="394"/>
      <c r="AM146" s="394"/>
      <c r="AN146" s="394"/>
      <c r="AO146" s="606"/>
      <c r="AP146" s="34"/>
      <c r="AQ146" s="363"/>
      <c r="AR146" s="394"/>
      <c r="AS146" s="394"/>
      <c r="AT146" s="394"/>
      <c r="AU146" s="606"/>
      <c r="AV146" s="34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</row>
    <row r="147" spans="1:84" ht="14.2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</row>
    <row r="148" spans="1:84" ht="14.25" customHeight="1">
      <c r="A148" s="36"/>
      <c r="B148" s="36"/>
      <c r="C148" s="36"/>
      <c r="D148" s="512"/>
      <c r="E148" s="512" t="s">
        <v>44</v>
      </c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</row>
    <row r="149" spans="1:84" ht="14.25" customHeight="1">
      <c r="A149" s="36"/>
      <c r="B149" s="36"/>
      <c r="C149" s="36"/>
      <c r="D149" s="512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</row>
    <row r="150" spans="1:84" ht="14.25" customHeight="1">
      <c r="A150" s="36"/>
      <c r="B150" s="36"/>
      <c r="C150" s="512"/>
      <c r="D150" s="512"/>
      <c r="E150" s="512"/>
      <c r="F150" s="512"/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  <c r="Q150" s="512"/>
      <c r="R150" s="512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</row>
    <row r="151" spans="1:84" ht="14.25" customHeight="1">
      <c r="A151" s="531"/>
      <c r="B151" s="531"/>
      <c r="C151" s="531"/>
      <c r="D151" s="415" t="s">
        <v>45</v>
      </c>
      <c r="E151" s="512"/>
      <c r="F151" s="415"/>
      <c r="G151" s="415"/>
      <c r="H151" s="415"/>
      <c r="I151" s="415"/>
      <c r="J151" s="415"/>
      <c r="K151" s="415"/>
      <c r="L151" s="415"/>
      <c r="M151" s="415"/>
      <c r="N151" s="415"/>
      <c r="O151" s="415"/>
      <c r="P151" s="415"/>
      <c r="Q151" s="415"/>
      <c r="R151" s="415"/>
      <c r="S151" s="415"/>
      <c r="T151" s="415"/>
      <c r="U151" s="415"/>
      <c r="V151" s="415"/>
      <c r="W151" s="415"/>
      <c r="X151" s="415"/>
      <c r="Y151" s="532"/>
      <c r="Z151" s="532"/>
      <c r="AA151" s="532"/>
      <c r="AB151" s="532"/>
      <c r="AC151" s="532"/>
      <c r="AD151" s="532"/>
      <c r="AE151" s="532"/>
      <c r="AF151" s="532"/>
      <c r="AG151" s="532"/>
      <c r="AH151" s="532"/>
      <c r="AI151" s="532"/>
      <c r="AJ151" s="532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</row>
    <row r="152" spans="1:84" ht="14.25" customHeight="1">
      <c r="A152" s="36"/>
      <c r="B152" s="36"/>
      <c r="C152" s="36"/>
      <c r="D152" s="36"/>
      <c r="E152" s="512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</row>
    <row r="153" spans="1:84" ht="14.25" customHeight="1">
      <c r="A153" s="36"/>
      <c r="B153" s="36"/>
      <c r="C153" s="36"/>
      <c r="D153" s="532" t="s">
        <v>5</v>
      </c>
      <c r="E153" s="36"/>
      <c r="F153" s="36"/>
      <c r="G153" s="36"/>
      <c r="H153" s="36"/>
      <c r="I153" s="36"/>
      <c r="J153" s="36"/>
      <c r="K153" s="36"/>
      <c r="L153" s="291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  <c r="AA153" s="533"/>
      <c r="AB153" s="533"/>
      <c r="AC153" s="533"/>
      <c r="AD153" s="533"/>
      <c r="AE153" s="533"/>
      <c r="AF153" s="533"/>
      <c r="AG153" s="533"/>
      <c r="AH153" s="533"/>
      <c r="AI153" s="533"/>
      <c r="AJ153" s="533"/>
      <c r="AK153" s="533"/>
      <c r="AL153" s="533"/>
      <c r="AM153" s="533"/>
      <c r="AN153" s="533"/>
      <c r="AO153" s="533"/>
      <c r="AP153" s="534"/>
      <c r="AQ153" s="36"/>
      <c r="AR153" s="36" t="s">
        <v>46</v>
      </c>
      <c r="AS153" s="36"/>
      <c r="AT153" s="36"/>
      <c r="AU153" s="36"/>
      <c r="AV153" s="36"/>
      <c r="AW153" s="36"/>
      <c r="AX153" s="291"/>
      <c r="AY153" s="533"/>
      <c r="AZ153" s="533"/>
      <c r="BA153" s="533"/>
      <c r="BB153" s="533"/>
      <c r="BC153" s="533"/>
      <c r="BD153" s="534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</row>
    <row r="154" spans="1:84" ht="14.25" customHeight="1">
      <c r="A154" s="36"/>
      <c r="B154" s="36"/>
      <c r="C154" s="36"/>
      <c r="D154" s="36"/>
      <c r="E154" s="36"/>
      <c r="F154" s="36"/>
      <c r="G154" s="36"/>
      <c r="H154" s="36"/>
      <c r="I154" s="36" t="s">
        <v>47</v>
      </c>
      <c r="J154" s="36"/>
      <c r="K154" s="36"/>
      <c r="L154" s="535"/>
      <c r="M154" s="275"/>
      <c r="N154" s="275"/>
      <c r="O154" s="275"/>
      <c r="P154" s="275"/>
      <c r="Q154" s="42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 t="s">
        <v>11</v>
      </c>
      <c r="AI154" s="36"/>
      <c r="AJ154" s="36"/>
      <c r="AK154" s="535"/>
      <c r="AL154" s="275"/>
      <c r="AM154" s="275"/>
      <c r="AN154" s="275"/>
      <c r="AO154" s="275"/>
      <c r="AP154" s="426"/>
      <c r="AQ154" s="36"/>
      <c r="AR154" s="416" t="s">
        <v>48</v>
      </c>
      <c r="AS154" s="34"/>
      <c r="AT154" s="34"/>
      <c r="AU154" s="34"/>
      <c r="AV154" s="34"/>
      <c r="AW154" s="34"/>
      <c r="AX154" s="536"/>
      <c r="AY154" s="537"/>
      <c r="AZ154" s="537"/>
      <c r="BA154" s="537"/>
      <c r="BB154" s="537"/>
      <c r="BC154" s="537"/>
      <c r="BD154" s="538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</row>
    <row r="155" spans="1:84" ht="14.2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207"/>
      <c r="M155" s="30"/>
      <c r="N155" s="30"/>
      <c r="O155" s="30"/>
      <c r="P155" s="30"/>
      <c r="Q155" s="30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207"/>
      <c r="AL155" s="30"/>
      <c r="AM155" s="30"/>
      <c r="AN155" s="30"/>
      <c r="AO155" s="30"/>
      <c r="AP155" s="30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</row>
    <row r="156" spans="1:84" ht="14.25" customHeight="1" thickBo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</row>
    <row r="157" spans="1:84" ht="14.25" customHeight="1">
      <c r="A157" s="36"/>
      <c r="B157" s="36"/>
      <c r="C157" s="36"/>
      <c r="D157" s="36"/>
      <c r="E157" s="539"/>
      <c r="F157" s="540"/>
      <c r="G157" s="540"/>
      <c r="H157" s="540"/>
      <c r="I157" s="540"/>
      <c r="J157" s="540"/>
      <c r="K157" s="540"/>
      <c r="L157" s="540"/>
      <c r="M157" s="540"/>
      <c r="N157" s="540"/>
      <c r="O157" s="540"/>
      <c r="P157" s="540"/>
      <c r="Q157" s="540"/>
      <c r="R157" s="540"/>
      <c r="S157" s="540"/>
      <c r="T157" s="540"/>
      <c r="U157" s="540"/>
      <c r="V157" s="540"/>
      <c r="W157" s="540"/>
      <c r="X157" s="540"/>
      <c r="Y157" s="540"/>
      <c r="Z157" s="540"/>
      <c r="AA157" s="540"/>
      <c r="AB157" s="540"/>
      <c r="AC157" s="540"/>
      <c r="AD157" s="540"/>
      <c r="AE157" s="540"/>
      <c r="AF157" s="540"/>
      <c r="AG157" s="540"/>
      <c r="AH157" s="540"/>
      <c r="AI157" s="540"/>
      <c r="AJ157" s="540"/>
      <c r="AK157" s="540"/>
      <c r="AL157" s="540"/>
      <c r="AM157" s="540"/>
      <c r="AN157" s="540"/>
      <c r="AO157" s="540"/>
      <c r="AP157" s="540"/>
      <c r="AQ157" s="540"/>
      <c r="AR157" s="540"/>
      <c r="AS157" s="540"/>
      <c r="AT157" s="540"/>
      <c r="AU157" s="540"/>
      <c r="AV157" s="540"/>
      <c r="AW157" s="540"/>
      <c r="AX157" s="540"/>
      <c r="AY157" s="540"/>
      <c r="AZ157" s="540"/>
      <c r="BA157" s="540"/>
      <c r="BB157" s="541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</row>
    <row r="158" spans="1:84" ht="14.25" customHeight="1">
      <c r="A158" s="36"/>
      <c r="B158" s="36"/>
      <c r="C158" s="36"/>
      <c r="D158" s="36"/>
      <c r="E158" s="542"/>
      <c r="F158" s="34"/>
      <c r="G158" s="543" t="s">
        <v>49</v>
      </c>
      <c r="H158" s="543"/>
      <c r="I158" s="543"/>
      <c r="J158" s="543"/>
      <c r="K158" s="543"/>
      <c r="L158" s="543"/>
      <c r="M158" s="544"/>
      <c r="N158" s="544"/>
      <c r="O158" s="544"/>
      <c r="P158" s="544"/>
      <c r="Q158" s="544"/>
      <c r="R158" s="544"/>
      <c r="S158" s="543" t="s">
        <v>50</v>
      </c>
      <c r="T158" s="543"/>
      <c r="U158" s="543"/>
      <c r="V158" s="543"/>
      <c r="W158" s="543"/>
      <c r="X158" s="543"/>
      <c r="Y158" s="543"/>
      <c r="Z158" s="543"/>
      <c r="AA158" s="543"/>
      <c r="AB158" s="543"/>
      <c r="AC158" s="543" t="s">
        <v>51</v>
      </c>
      <c r="AD158" s="543"/>
      <c r="AE158" s="543"/>
      <c r="AF158" s="543"/>
      <c r="AG158" s="543"/>
      <c r="AH158" s="543"/>
      <c r="AI158" s="543"/>
      <c r="AJ158" s="543"/>
      <c r="AK158" s="544"/>
      <c r="AL158" s="544" t="s">
        <v>52</v>
      </c>
      <c r="AM158" s="544"/>
      <c r="AN158" s="544"/>
      <c r="AO158" s="544"/>
      <c r="AP158" s="544"/>
      <c r="AQ158" s="544"/>
      <c r="AR158" s="544" t="s">
        <v>53</v>
      </c>
      <c r="AS158" s="544"/>
      <c r="AT158" s="544"/>
      <c r="AU158" s="544"/>
      <c r="AV158" s="544"/>
      <c r="AW158" s="544"/>
      <c r="AX158" s="544"/>
      <c r="AY158" s="544"/>
      <c r="AZ158" s="29"/>
      <c r="BA158" s="29"/>
      <c r="BB158" s="545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</row>
    <row r="159" spans="1:84" ht="14.25" customHeight="1">
      <c r="A159" s="36"/>
      <c r="B159" s="36"/>
      <c r="C159" s="36"/>
      <c r="D159" s="36"/>
      <c r="E159" s="542"/>
      <c r="F159" s="34"/>
      <c r="G159" s="282"/>
      <c r="H159" s="282"/>
      <c r="I159" s="282"/>
      <c r="J159" s="282"/>
      <c r="K159" s="282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29"/>
      <c r="BA159" s="29"/>
      <c r="BB159" s="545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</row>
    <row r="160" spans="1:84" ht="14.25" customHeight="1">
      <c r="A160" s="36"/>
      <c r="B160" s="36"/>
      <c r="C160" s="36"/>
      <c r="D160" s="512"/>
      <c r="E160" s="542"/>
      <c r="F160" s="34"/>
      <c r="G160" s="282" t="s">
        <v>54</v>
      </c>
      <c r="H160" s="282"/>
      <c r="I160" s="282"/>
      <c r="J160" s="282"/>
      <c r="K160" s="282"/>
      <c r="L160" s="34"/>
      <c r="M160" s="34"/>
      <c r="N160" s="34"/>
      <c r="O160" s="34"/>
      <c r="P160" s="34"/>
      <c r="Q160" s="34"/>
      <c r="R160" s="34"/>
      <c r="S160" s="278"/>
      <c r="T160" s="378"/>
      <c r="U160" s="378"/>
      <c r="V160" s="568"/>
      <c r="W160" s="34" t="s">
        <v>55</v>
      </c>
      <c r="X160" s="34"/>
      <c r="Y160" s="34"/>
      <c r="Z160" s="34"/>
      <c r="AA160" s="34"/>
      <c r="AB160" s="34"/>
      <c r="AC160" s="34"/>
      <c r="AD160" s="278"/>
      <c r="AE160" s="589"/>
      <c r="AF160" s="589"/>
      <c r="AG160" s="622"/>
      <c r="AH160" s="34"/>
      <c r="AI160" s="34" t="s">
        <v>15</v>
      </c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29"/>
      <c r="BA160" s="29"/>
      <c r="BB160" s="545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</row>
    <row r="161" spans="1:84" ht="14.25" customHeight="1">
      <c r="A161" s="36"/>
      <c r="B161" s="36"/>
      <c r="C161" s="36"/>
      <c r="D161" s="36"/>
      <c r="E161" s="542"/>
      <c r="F161" s="34"/>
      <c r="G161" s="282" t="s">
        <v>56</v>
      </c>
      <c r="H161" s="282"/>
      <c r="I161" s="282"/>
      <c r="J161" s="282"/>
      <c r="K161" s="282"/>
      <c r="L161" s="34"/>
      <c r="M161" s="34"/>
      <c r="N161" s="34"/>
      <c r="O161" s="34"/>
      <c r="P161" s="34"/>
      <c r="Q161" s="34"/>
      <c r="R161" s="34"/>
      <c r="S161" s="278"/>
      <c r="T161" s="378"/>
      <c r="U161" s="378"/>
      <c r="V161" s="568"/>
      <c r="W161" s="34" t="s">
        <v>55</v>
      </c>
      <c r="X161" s="34"/>
      <c r="Y161" s="34"/>
      <c r="Z161" s="34"/>
      <c r="AA161" s="34"/>
      <c r="AB161" s="34"/>
      <c r="AC161" s="34"/>
      <c r="AD161" s="278"/>
      <c r="AE161" s="589"/>
      <c r="AF161" s="589"/>
      <c r="AG161" s="622"/>
      <c r="AH161" s="34"/>
      <c r="AI161" s="34" t="s">
        <v>15</v>
      </c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29"/>
      <c r="BA161" s="29"/>
      <c r="BB161" s="545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</row>
    <row r="162" spans="1:84" ht="14.25" customHeight="1">
      <c r="A162" s="36"/>
      <c r="B162" s="36"/>
      <c r="C162" s="36"/>
      <c r="D162" s="36"/>
      <c r="E162" s="542"/>
      <c r="F162" s="34"/>
      <c r="G162" s="282" t="s">
        <v>57</v>
      </c>
      <c r="H162" s="282"/>
      <c r="I162" s="282"/>
      <c r="J162" s="282"/>
      <c r="K162" s="282"/>
      <c r="L162" s="34"/>
      <c r="M162" s="34"/>
      <c r="N162" s="34"/>
      <c r="O162" s="34"/>
      <c r="P162" s="34"/>
      <c r="Q162" s="34"/>
      <c r="R162" s="34"/>
      <c r="S162" s="334">
        <f>+diagtemtun+diagtemetr</f>
        <v>0</v>
      </c>
      <c r="T162" s="546"/>
      <c r="U162" s="546"/>
      <c r="V162" s="547"/>
      <c r="W162" s="34"/>
      <c r="X162" s="34"/>
      <c r="Y162" s="34"/>
      <c r="Z162" s="34"/>
      <c r="AA162" s="34"/>
      <c r="AB162" s="34"/>
      <c r="AC162" s="34"/>
      <c r="AD162" s="334">
        <f>+diagcoutun+diagcouetr</f>
        <v>0</v>
      </c>
      <c r="AE162" s="359"/>
      <c r="AF162" s="359"/>
      <c r="AG162" s="360"/>
      <c r="AH162" s="34"/>
      <c r="AI162" s="34" t="s">
        <v>15</v>
      </c>
      <c r="AJ162" s="34"/>
      <c r="AK162" s="34"/>
      <c r="AL162" s="34"/>
      <c r="AM162" s="371"/>
      <c r="AN162" s="632"/>
      <c r="AO162" s="632"/>
      <c r="AP162" s="632"/>
      <c r="AQ162" s="633"/>
      <c r="AR162" s="34"/>
      <c r="AS162" s="34"/>
      <c r="AT162" s="372"/>
      <c r="AU162" s="632"/>
      <c r="AV162" s="632"/>
      <c r="AW162" s="632"/>
      <c r="AX162" s="633"/>
      <c r="AY162" s="34"/>
      <c r="AZ162" s="29"/>
      <c r="BA162" s="29"/>
      <c r="BB162" s="545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</row>
    <row r="163" spans="1:84" ht="14.25" customHeight="1">
      <c r="A163" s="36"/>
      <c r="B163" s="36"/>
      <c r="C163" s="36"/>
      <c r="D163" s="36"/>
      <c r="E163" s="542"/>
      <c r="F163" s="34"/>
      <c r="G163" s="282" t="s">
        <v>58</v>
      </c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34"/>
      <c r="W163" s="34"/>
      <c r="X163" s="34"/>
      <c r="Y163" s="34"/>
      <c r="Z163" s="34"/>
      <c r="AA163" s="34"/>
      <c r="AB163" s="34"/>
      <c r="AC163" s="34"/>
      <c r="AD163" s="278"/>
      <c r="AE163" s="589"/>
      <c r="AF163" s="589"/>
      <c r="AG163" s="622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29"/>
      <c r="BA163" s="29"/>
      <c r="BB163" s="545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</row>
    <row r="164" spans="1:84" ht="14.25" customHeight="1" thickBot="1">
      <c r="A164" s="36"/>
      <c r="B164" s="36"/>
      <c r="C164" s="36"/>
      <c r="D164" s="36"/>
      <c r="E164" s="548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549"/>
      <c r="AD164" s="549"/>
      <c r="AE164" s="549"/>
      <c r="AF164" s="549"/>
      <c r="AG164" s="549"/>
      <c r="AH164" s="549"/>
      <c r="AI164" s="549"/>
      <c r="AJ164" s="549"/>
      <c r="AK164" s="549"/>
      <c r="AL164" s="549"/>
      <c r="AM164" s="549"/>
      <c r="AN164" s="549"/>
      <c r="AO164" s="549"/>
      <c r="AP164" s="549"/>
      <c r="AQ164" s="549"/>
      <c r="AR164" s="549"/>
      <c r="AS164" s="549"/>
      <c r="AT164" s="549"/>
      <c r="AU164" s="549"/>
      <c r="AV164" s="549"/>
      <c r="AW164" s="549"/>
      <c r="AX164" s="549"/>
      <c r="AY164" s="549"/>
      <c r="AZ164" s="549"/>
      <c r="BA164" s="549"/>
      <c r="BB164" s="550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</row>
    <row r="165" spans="1:84" ht="14.2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</row>
    <row r="166" spans="1:84" ht="14.2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</row>
    <row r="167" spans="1:84" ht="14.25" customHeight="1">
      <c r="A167" s="36"/>
      <c r="B167" s="36"/>
      <c r="C167" s="36"/>
      <c r="D167" s="36"/>
      <c r="E167" s="551"/>
      <c r="F167" s="552" t="s">
        <v>59</v>
      </c>
      <c r="G167" s="551"/>
      <c r="H167" s="551"/>
      <c r="I167" s="551"/>
      <c r="J167" s="553"/>
      <c r="K167" s="553"/>
      <c r="L167" s="553"/>
      <c r="M167" s="553"/>
      <c r="N167" s="553"/>
      <c r="O167" s="553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</row>
    <row r="168" spans="1:84" ht="14.2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</row>
    <row r="169" spans="1:84" ht="14.2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</row>
    <row r="170" spans="1:84" ht="14.25" customHeight="1">
      <c r="A170" s="36"/>
      <c r="B170" s="36"/>
      <c r="C170" s="415" t="s">
        <v>60</v>
      </c>
      <c r="D170" s="415"/>
      <c r="E170" s="415"/>
      <c r="F170" s="415"/>
      <c r="G170" s="415"/>
      <c r="H170" s="415"/>
      <c r="I170" s="415"/>
      <c r="J170" s="415"/>
      <c r="K170" s="415"/>
      <c r="L170" s="415"/>
      <c r="M170" s="415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</row>
    <row r="171" spans="1:84" ht="14.2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</row>
    <row r="172" spans="1:84" ht="14.25" customHeight="1">
      <c r="A172" s="36"/>
      <c r="B172" s="36"/>
      <c r="C172" s="36"/>
      <c r="D172" s="36"/>
      <c r="E172" s="36"/>
      <c r="F172" s="36"/>
      <c r="G172" s="36"/>
      <c r="H172" s="232" t="s">
        <v>61</v>
      </c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432"/>
      <c r="AB172" s="232"/>
      <c r="AC172" s="233"/>
      <c r="AD172" s="233" t="s">
        <v>62</v>
      </c>
      <c r="AE172" s="233"/>
      <c r="AF172" s="233"/>
      <c r="AG172" s="233"/>
      <c r="AH172" s="233"/>
      <c r="AI172" s="233"/>
      <c r="AJ172" s="232"/>
      <c r="AK172" s="233"/>
      <c r="AL172" s="233" t="s">
        <v>63</v>
      </c>
      <c r="AM172" s="233"/>
      <c r="AN172" s="233"/>
      <c r="AO172" s="233"/>
      <c r="AP172" s="233"/>
      <c r="AQ172" s="233"/>
      <c r="AR172" s="232"/>
      <c r="AS172" s="233"/>
      <c r="AT172" s="233"/>
      <c r="AU172" s="233" t="s">
        <v>64</v>
      </c>
      <c r="AV172" s="233"/>
      <c r="AW172" s="233"/>
      <c r="AX172" s="233"/>
      <c r="AY172" s="432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</row>
    <row r="173" spans="1:84" ht="14.25" customHeight="1">
      <c r="A173" s="36"/>
      <c r="B173" s="36"/>
      <c r="C173" s="36"/>
      <c r="D173" s="36"/>
      <c r="E173" s="36"/>
      <c r="F173" s="36"/>
      <c r="G173" s="36"/>
      <c r="H173" s="421"/>
      <c r="I173" s="422"/>
      <c r="J173" s="422"/>
      <c r="K173" s="422"/>
      <c r="L173" s="422"/>
      <c r="M173" s="422"/>
      <c r="N173" s="422"/>
      <c r="O173" s="422"/>
      <c r="P173" s="422"/>
      <c r="Q173" s="422"/>
      <c r="R173" s="422"/>
      <c r="S173" s="422"/>
      <c r="T173" s="422"/>
      <c r="U173" s="422"/>
      <c r="V173" s="422"/>
      <c r="W173" s="422"/>
      <c r="X173" s="422"/>
      <c r="Y173" s="422"/>
      <c r="Z173" s="422"/>
      <c r="AA173" s="423"/>
      <c r="AB173" s="281"/>
      <c r="AC173" s="34"/>
      <c r="AD173" s="34"/>
      <c r="AE173" s="34"/>
      <c r="AF173" s="34"/>
      <c r="AG173" s="34"/>
      <c r="AH173" s="34"/>
      <c r="AI173" s="36"/>
      <c r="AJ173" s="281"/>
      <c r="AK173" s="34"/>
      <c r="AL173" s="34"/>
      <c r="AM173" s="34"/>
      <c r="AN173" s="34"/>
      <c r="AO173" s="34"/>
      <c r="AP173" s="34"/>
      <c r="AQ173" s="36"/>
      <c r="AR173" s="281"/>
      <c r="AS173" s="34"/>
      <c r="AT173" s="34"/>
      <c r="AU173" s="34"/>
      <c r="AV173" s="34"/>
      <c r="AW173" s="34"/>
      <c r="AX173" s="34"/>
      <c r="AY173" s="37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</row>
    <row r="174" spans="1:84" ht="14.25" customHeight="1">
      <c r="A174" s="36"/>
      <c r="B174" s="36"/>
      <c r="C174" s="36"/>
      <c r="D174" s="36"/>
      <c r="E174" s="36"/>
      <c r="F174" s="36"/>
      <c r="G174" s="36"/>
      <c r="H174" s="281" t="s">
        <v>65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7"/>
      <c r="AB174" s="281"/>
      <c r="AC174" s="36"/>
      <c r="AD174" s="36"/>
      <c r="AE174" s="273"/>
      <c r="AF174" s="568"/>
      <c r="AG174" s="36"/>
      <c r="AH174" s="34"/>
      <c r="AI174" s="36"/>
      <c r="AJ174" s="281"/>
      <c r="AK174" s="36"/>
      <c r="AL174" s="36"/>
      <c r="AM174" s="273"/>
      <c r="AN174" s="568"/>
      <c r="AO174" s="36"/>
      <c r="AP174" s="34"/>
      <c r="AQ174" s="36"/>
      <c r="AR174" s="281"/>
      <c r="AS174" s="36"/>
      <c r="AT174" s="36"/>
      <c r="AU174" s="273"/>
      <c r="AV174" s="568"/>
      <c r="AW174" s="36"/>
      <c r="AX174" s="34"/>
      <c r="AY174" s="37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</row>
    <row r="175" spans="1:84" ht="14.25" customHeight="1">
      <c r="A175" s="36"/>
      <c r="B175" s="36"/>
      <c r="C175" s="36"/>
      <c r="D175" s="36"/>
      <c r="E175" s="36"/>
      <c r="F175" s="36"/>
      <c r="G175" s="36"/>
      <c r="H175" s="281" t="s">
        <v>66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7"/>
      <c r="AB175" s="281"/>
      <c r="AC175" s="36"/>
      <c r="AD175" s="36"/>
      <c r="AE175" s="273"/>
      <c r="AF175" s="568"/>
      <c r="AG175" s="36"/>
      <c r="AH175" s="34"/>
      <c r="AI175" s="36"/>
      <c r="AJ175" s="281"/>
      <c r="AK175" s="36"/>
      <c r="AL175" s="36"/>
      <c r="AM175" s="273"/>
      <c r="AN175" s="568"/>
      <c r="AO175" s="36"/>
      <c r="AP175" s="34"/>
      <c r="AQ175" s="36"/>
      <c r="AR175" s="281"/>
      <c r="AS175" s="36"/>
      <c r="AT175" s="36"/>
      <c r="AU175" s="273"/>
      <c r="AV175" s="568"/>
      <c r="AW175" s="36"/>
      <c r="AX175" s="34"/>
      <c r="AY175" s="37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</row>
    <row r="176" spans="1:84" ht="14.25" customHeight="1">
      <c r="A176" s="36"/>
      <c r="B176" s="36"/>
      <c r="C176" s="36"/>
      <c r="D176" s="36"/>
      <c r="E176" s="36"/>
      <c r="F176" s="36"/>
      <c r="G176" s="36"/>
      <c r="H176" s="281" t="s">
        <v>67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7"/>
      <c r="AB176" s="281"/>
      <c r="AC176" s="36"/>
      <c r="AD176" s="36"/>
      <c r="AE176" s="273"/>
      <c r="AF176" s="568"/>
      <c r="AG176" s="36"/>
      <c r="AH176" s="34"/>
      <c r="AI176" s="36"/>
      <c r="AJ176" s="281"/>
      <c r="AK176" s="36"/>
      <c r="AL176" s="36"/>
      <c r="AM176" s="273"/>
      <c r="AN176" s="568"/>
      <c r="AO176" s="36"/>
      <c r="AP176" s="34"/>
      <c r="AQ176" s="36"/>
      <c r="AR176" s="281"/>
      <c r="AS176" s="36"/>
      <c r="AT176" s="36"/>
      <c r="AU176" s="273"/>
      <c r="AV176" s="568"/>
      <c r="AW176" s="36"/>
      <c r="AX176" s="34"/>
      <c r="AY176" s="37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</row>
    <row r="177" spans="1:84" ht="14.25" customHeight="1">
      <c r="A177" s="36"/>
      <c r="B177" s="36"/>
      <c r="C177" s="36"/>
      <c r="D177" s="36"/>
      <c r="E177" s="36"/>
      <c r="F177" s="36"/>
      <c r="G177" s="36"/>
      <c r="H177" s="344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444"/>
      <c r="AB177" s="344"/>
      <c r="AC177" s="345"/>
      <c r="AD177" s="345"/>
      <c r="AE177" s="345"/>
      <c r="AF177" s="345"/>
      <c r="AG177" s="345"/>
      <c r="AH177" s="345"/>
      <c r="AI177" s="345"/>
      <c r="AJ177" s="344"/>
      <c r="AK177" s="345"/>
      <c r="AL177" s="345"/>
      <c r="AM177" s="345"/>
      <c r="AN177" s="345"/>
      <c r="AO177" s="345"/>
      <c r="AP177" s="345"/>
      <c r="AQ177" s="345"/>
      <c r="AR177" s="344"/>
      <c r="AS177" s="345"/>
      <c r="AT177" s="345"/>
      <c r="AU177" s="345"/>
      <c r="AV177" s="345"/>
      <c r="AW177" s="345"/>
      <c r="AX177" s="345"/>
      <c r="AY177" s="444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</row>
    <row r="178" spans="1:84" ht="14.25" customHeight="1">
      <c r="A178" s="36"/>
      <c r="B178" s="36"/>
      <c r="C178" s="36"/>
      <c r="D178" s="36"/>
      <c r="E178" s="36"/>
      <c r="F178" s="36"/>
      <c r="G178" s="36"/>
      <c r="H178" s="36"/>
      <c r="I178" s="36" t="s">
        <v>68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</row>
    <row r="179" spans="1:84" ht="14.2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</row>
    <row r="180" spans="1:84" ht="14.25" customHeight="1">
      <c r="A180" s="36"/>
      <c r="B180" s="36"/>
      <c r="C180" s="421"/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  <c r="N180" s="422"/>
      <c r="O180" s="422"/>
      <c r="P180" s="422"/>
      <c r="Q180" s="422"/>
      <c r="R180" s="422"/>
      <c r="S180" s="422"/>
      <c r="T180" s="422"/>
      <c r="U180" s="422"/>
      <c r="V180" s="422"/>
      <c r="W180" s="422"/>
      <c r="X180" s="422"/>
      <c r="Y180" s="422"/>
      <c r="Z180" s="422"/>
      <c r="AA180" s="422"/>
      <c r="AB180" s="422"/>
      <c r="AC180" s="422"/>
      <c r="AD180" s="422"/>
      <c r="AE180" s="422"/>
      <c r="AF180" s="422"/>
      <c r="AG180" s="423"/>
      <c r="AH180" s="421"/>
      <c r="AI180" s="422"/>
      <c r="AJ180" s="422"/>
      <c r="AK180" s="422"/>
      <c r="AL180" s="422"/>
      <c r="AM180" s="422"/>
      <c r="AN180" s="422"/>
      <c r="AO180" s="423"/>
      <c r="AP180" s="421"/>
      <c r="AQ180" s="422"/>
      <c r="AR180" s="422"/>
      <c r="AS180" s="422"/>
      <c r="AT180" s="422"/>
      <c r="AU180" s="422"/>
      <c r="AV180" s="422"/>
      <c r="AW180" s="423"/>
      <c r="AX180" s="422"/>
      <c r="AY180" s="422"/>
      <c r="AZ180" s="422"/>
      <c r="BA180" s="422"/>
      <c r="BB180" s="422"/>
      <c r="BC180" s="422"/>
      <c r="BD180" s="422"/>
      <c r="BE180" s="423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</row>
    <row r="181" spans="1:84" ht="14.25" customHeight="1">
      <c r="A181" s="36"/>
      <c r="B181" s="36"/>
      <c r="C181" s="425" t="s">
        <v>69</v>
      </c>
      <c r="D181" s="416"/>
      <c r="E181" s="416"/>
      <c r="F181" s="416"/>
      <c r="G181" s="416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  <c r="T181" s="416"/>
      <c r="U181" s="416"/>
      <c r="V181" s="416"/>
      <c r="W181" s="416"/>
      <c r="X181" s="416"/>
      <c r="Y181" s="416"/>
      <c r="Z181" s="416"/>
      <c r="AA181" s="416"/>
      <c r="AB181" s="416"/>
      <c r="AC181" s="416"/>
      <c r="AD181" s="416"/>
      <c r="AE181" s="34"/>
      <c r="AF181" s="34"/>
      <c r="AG181" s="37"/>
      <c r="AH181" s="281"/>
      <c r="AI181" s="34"/>
      <c r="AJ181" s="720">
        <f>M112</f>
      </c>
      <c r="AK181" s="720"/>
      <c r="AL181" s="720"/>
      <c r="AM181" s="720"/>
      <c r="AN181" s="720"/>
      <c r="AO181" s="431"/>
      <c r="AP181" s="425"/>
      <c r="AQ181" s="282"/>
      <c r="AR181" s="720">
        <f>+S112</f>
      </c>
      <c r="AS181" s="720"/>
      <c r="AT181" s="720"/>
      <c r="AU181" s="720"/>
      <c r="AV181" s="282"/>
      <c r="AW181" s="431"/>
      <c r="AX181" s="282"/>
      <c r="AY181" s="282"/>
      <c r="AZ181" s="720">
        <f>+Y112</f>
      </c>
      <c r="BA181" s="720"/>
      <c r="BB181" s="720"/>
      <c r="BC181" s="720"/>
      <c r="BD181" s="720"/>
      <c r="BE181" s="37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</row>
    <row r="182" spans="1:84" ht="14.25" customHeight="1">
      <c r="A182" s="36"/>
      <c r="B182" s="36"/>
      <c r="C182" s="439"/>
      <c r="D182" s="554"/>
      <c r="E182" s="554"/>
      <c r="F182" s="554"/>
      <c r="G182" s="554"/>
      <c r="H182" s="554"/>
      <c r="I182" s="554"/>
      <c r="J182" s="554"/>
      <c r="K182" s="554"/>
      <c r="L182" s="554"/>
      <c r="M182" s="554" t="s">
        <v>70</v>
      </c>
      <c r="N182" s="554"/>
      <c r="O182" s="554"/>
      <c r="P182" s="554"/>
      <c r="Q182" s="554"/>
      <c r="R182" s="554"/>
      <c r="S182" s="554"/>
      <c r="T182" s="554"/>
      <c r="U182" s="554"/>
      <c r="V182" s="554"/>
      <c r="W182" s="554"/>
      <c r="X182" s="554"/>
      <c r="Y182" s="554"/>
      <c r="Z182" s="554"/>
      <c r="AA182" s="554"/>
      <c r="AB182" s="554"/>
      <c r="AC182" s="554"/>
      <c r="AD182" s="554"/>
      <c r="AE182" s="345"/>
      <c r="AF182" s="345"/>
      <c r="AG182" s="444"/>
      <c r="AH182" s="344"/>
      <c r="AI182" s="345"/>
      <c r="AJ182" s="442"/>
      <c r="AK182" s="442"/>
      <c r="AL182" s="442"/>
      <c r="AM182" s="440"/>
      <c r="AN182" s="440"/>
      <c r="AO182" s="511"/>
      <c r="AP182" s="439"/>
      <c r="AQ182" s="440"/>
      <c r="AR182" s="442"/>
      <c r="AS182" s="442"/>
      <c r="AT182" s="442"/>
      <c r="AU182" s="440"/>
      <c r="AV182" s="440"/>
      <c r="AW182" s="511"/>
      <c r="AX182" s="440"/>
      <c r="AY182" s="440"/>
      <c r="AZ182" s="442"/>
      <c r="BA182" s="442"/>
      <c r="BB182" s="442"/>
      <c r="BC182" s="345"/>
      <c r="BD182" s="345"/>
      <c r="BE182" s="444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</row>
    <row r="183" spans="1:84" ht="14.25" customHeight="1">
      <c r="A183" s="36"/>
      <c r="B183" s="36"/>
      <c r="C183" s="445"/>
      <c r="D183" s="555"/>
      <c r="E183" s="555"/>
      <c r="F183" s="555"/>
      <c r="G183" s="555"/>
      <c r="H183" s="555"/>
      <c r="I183" s="555"/>
      <c r="J183" s="555"/>
      <c r="K183" s="555"/>
      <c r="L183" s="555"/>
      <c r="M183" s="555"/>
      <c r="N183" s="555"/>
      <c r="O183" s="555"/>
      <c r="P183" s="555"/>
      <c r="Q183" s="555"/>
      <c r="R183" s="555"/>
      <c r="S183" s="555"/>
      <c r="T183" s="555"/>
      <c r="U183" s="555"/>
      <c r="V183" s="555"/>
      <c r="W183" s="555"/>
      <c r="X183" s="555"/>
      <c r="Y183" s="555"/>
      <c r="Z183" s="555"/>
      <c r="AA183" s="555"/>
      <c r="AB183" s="555"/>
      <c r="AC183" s="555"/>
      <c r="AD183" s="555"/>
      <c r="AE183" s="422"/>
      <c r="AF183" s="36"/>
      <c r="AG183" s="422"/>
      <c r="AH183" s="421"/>
      <c r="AI183" s="422"/>
      <c r="AJ183" s="448"/>
      <c r="AK183" s="448"/>
      <c r="AL183" s="448"/>
      <c r="AM183" s="446"/>
      <c r="AN183" s="446"/>
      <c r="AO183" s="453"/>
      <c r="AP183" s="445"/>
      <c r="AQ183" s="446"/>
      <c r="AR183" s="448"/>
      <c r="AS183" s="448"/>
      <c r="AT183" s="448"/>
      <c r="AU183" s="446"/>
      <c r="AV183" s="446"/>
      <c r="AW183" s="453"/>
      <c r="AX183" s="446"/>
      <c r="AY183" s="446"/>
      <c r="AZ183" s="448"/>
      <c r="BA183" s="448"/>
      <c r="BB183" s="448"/>
      <c r="BC183" s="422"/>
      <c r="BD183" s="422"/>
      <c r="BE183" s="423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</row>
    <row r="184" spans="1:84" ht="14.25" customHeight="1">
      <c r="A184" s="36"/>
      <c r="B184" s="36"/>
      <c r="C184" s="281" t="s">
        <v>71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6"/>
      <c r="AG184" s="34"/>
      <c r="AH184" s="281"/>
      <c r="AI184" s="287">
        <f>IF((M113+M114+M115+M116)=0,"",(AN113+AN114+AN115+AN116+AN117+AN118+AN119+AN120-M116)/(M113+M114+M115+M116))</f>
      </c>
      <c r="AJ184" s="288"/>
      <c r="AK184" s="288"/>
      <c r="AL184" s="288"/>
      <c r="AM184" s="288"/>
      <c r="AN184" s="289"/>
      <c r="AO184" s="185"/>
      <c r="AP184" s="186"/>
      <c r="AQ184" s="287">
        <f>IF((S113+S114+S115+S116)=0,"",(AT113+AT114+AT115+AT116+AT117+AT118+AT119+AT120-S116)/(S113+S114+S115+S116))</f>
      </c>
      <c r="AR184" s="288"/>
      <c r="AS184" s="288"/>
      <c r="AT184" s="288"/>
      <c r="AU184" s="288"/>
      <c r="AV184" s="289"/>
      <c r="AW184" s="185"/>
      <c r="AX184" s="187"/>
      <c r="AY184" s="287">
        <f>IF((Y113+Y114+Y115+Y116)=0,"",(AZ113+AZ114+AZ115+AZ116+AZ117+AZ118+AZ119+AZ120-Y116)/(Y113+Y114+Y115+Y116))</f>
      </c>
      <c r="AZ184" s="288"/>
      <c r="BA184" s="288"/>
      <c r="BB184" s="288"/>
      <c r="BC184" s="288"/>
      <c r="BD184" s="289"/>
      <c r="BE184" s="37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</row>
    <row r="185" spans="1:84" ht="14.25" customHeight="1">
      <c r="A185" s="36"/>
      <c r="B185" s="36"/>
      <c r="C185" s="281" t="s">
        <v>72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6"/>
      <c r="AG185" s="34"/>
      <c r="AH185" s="281"/>
      <c r="AI185" s="287">
        <f>IF((AN113+AN114+AN115+AN116+AN117-M116)=0,"",(AN118+AN119+AN120+AN121+AN122+AN123)/(AN113+AN114+AN115+AN116+AN117-M116))</f>
      </c>
      <c r="AJ185" s="288"/>
      <c r="AK185" s="288"/>
      <c r="AL185" s="288"/>
      <c r="AM185" s="288"/>
      <c r="AN185" s="289"/>
      <c r="AO185" s="185"/>
      <c r="AP185" s="186"/>
      <c r="AQ185" s="287">
        <f>IF((AT113+AT114+AT115+AT116+AT117-S116)=0,"",(AT118+AT119+AT120+AT121+AT122+AT123)/(AT113+AT114+AT115+AT116+AT117-S116))</f>
      </c>
      <c r="AR185" s="288"/>
      <c r="AS185" s="288"/>
      <c r="AT185" s="288"/>
      <c r="AU185" s="288"/>
      <c r="AV185" s="289"/>
      <c r="AW185" s="185"/>
      <c r="AX185" s="187"/>
      <c r="AY185" s="287">
        <f>IF((AZ113+AZ114+AZ115+AZ116+AZ117-Y116)=0,"",(AZ118+AZ119+AZ120+AZ121+AZ122+AZ123)/(AZ113+AZ114+AZ115+AZ116+AZ117-Y116))</f>
      </c>
      <c r="AZ185" s="288"/>
      <c r="BA185" s="288"/>
      <c r="BB185" s="288"/>
      <c r="BC185" s="288"/>
      <c r="BD185" s="289"/>
      <c r="BE185" s="37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</row>
    <row r="186" spans="1:84" ht="14.25" customHeight="1">
      <c r="A186" s="36"/>
      <c r="B186" s="36"/>
      <c r="C186" s="281" t="s">
        <v>73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6"/>
      <c r="AG186" s="34"/>
      <c r="AH186" s="281"/>
      <c r="AI186" s="287">
        <f>IF((AN118+AN119+AN120+AN123)=0,"",(AE142+AE139-AE143)/(AN118+AN119+AN120+AN123))</f>
      </c>
      <c r="AJ186" s="288"/>
      <c r="AK186" s="288"/>
      <c r="AL186" s="288"/>
      <c r="AM186" s="288"/>
      <c r="AN186" s="289"/>
      <c r="AO186" s="185"/>
      <c r="AP186" s="186"/>
      <c r="AQ186" s="287">
        <f>IF((AT118+AT119+AT120+AT123)=0,"",(AK142+AK139-AK143)/(AT118+AT119+AT120+AT123))</f>
      </c>
      <c r="AR186" s="288"/>
      <c r="AS186" s="288"/>
      <c r="AT186" s="288"/>
      <c r="AU186" s="288"/>
      <c r="AV186" s="289"/>
      <c r="AW186" s="185"/>
      <c r="AX186" s="187"/>
      <c r="AY186" s="287">
        <f>IF((AZ118+AZ119+AZ120+AZ123)=0,"",(AQ142+AQ139-AQ143)/(AZ118+AZ119+AZ120+AZ123))</f>
      </c>
      <c r="AZ186" s="288"/>
      <c r="BA186" s="288"/>
      <c r="BB186" s="288"/>
      <c r="BC186" s="288"/>
      <c r="BD186" s="289"/>
      <c r="BE186" s="37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</row>
    <row r="187" spans="1:84" ht="14.25" customHeight="1">
      <c r="A187" s="36"/>
      <c r="B187" s="36"/>
      <c r="C187" s="281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6"/>
      <c r="AG187" s="34"/>
      <c r="AH187" s="281"/>
      <c r="AI187" s="187"/>
      <c r="AJ187" s="187"/>
      <c r="AK187" s="187"/>
      <c r="AL187" s="187"/>
      <c r="AM187" s="187"/>
      <c r="AN187" s="187"/>
      <c r="AO187" s="185"/>
      <c r="AP187" s="186"/>
      <c r="AQ187" s="187"/>
      <c r="AR187" s="187"/>
      <c r="AS187" s="187"/>
      <c r="AT187" s="187"/>
      <c r="AU187" s="187"/>
      <c r="AV187" s="187"/>
      <c r="AW187" s="185"/>
      <c r="AX187" s="186"/>
      <c r="AY187" s="187"/>
      <c r="AZ187" s="187"/>
      <c r="BA187" s="187"/>
      <c r="BB187" s="187"/>
      <c r="BC187" s="187"/>
      <c r="BD187" s="187"/>
      <c r="BE187" s="37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</row>
    <row r="188" spans="1:84" ht="14.25" customHeight="1">
      <c r="A188" s="36"/>
      <c r="B188" s="36"/>
      <c r="C188" s="281" t="s">
        <v>74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6"/>
      <c r="AG188" s="34"/>
      <c r="AH188" s="281"/>
      <c r="AI188" s="287">
        <f>IF(AE133=0,"",AE138/AE133)</f>
      </c>
      <c r="AJ188" s="288"/>
      <c r="AK188" s="288"/>
      <c r="AL188" s="288"/>
      <c r="AM188" s="288"/>
      <c r="AN188" s="289"/>
      <c r="AO188" s="185"/>
      <c r="AP188" s="186"/>
      <c r="AQ188" s="287">
        <f>IF(AK133=0,"",AK138/AK133)</f>
      </c>
      <c r="AR188" s="288"/>
      <c r="AS188" s="288"/>
      <c r="AT188" s="288"/>
      <c r="AU188" s="288"/>
      <c r="AV188" s="289"/>
      <c r="AW188" s="185"/>
      <c r="AX188" s="186"/>
      <c r="AY188" s="287">
        <f>IF(AQ133=0,"",AQ138/AQ133)</f>
      </c>
      <c r="AZ188" s="288"/>
      <c r="BA188" s="288"/>
      <c r="BB188" s="288"/>
      <c r="BC188" s="288"/>
      <c r="BD188" s="289"/>
      <c r="BE188" s="37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</row>
    <row r="189" spans="1:84" ht="14.25" customHeight="1">
      <c r="A189" s="36"/>
      <c r="B189" s="36"/>
      <c r="C189" s="281" t="s">
        <v>75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6"/>
      <c r="AG189" s="34"/>
      <c r="AH189" s="281"/>
      <c r="AI189" s="287">
        <f>IF((AN113+AN114+AN115+AN116+AN117-M116)=0,"",AE142/(AN113+AN114+AN115+AN116+AN117-M116))</f>
      </c>
      <c r="AJ189" s="288"/>
      <c r="AK189" s="288"/>
      <c r="AL189" s="288"/>
      <c r="AM189" s="288"/>
      <c r="AN189" s="289"/>
      <c r="AO189" s="185"/>
      <c r="AP189" s="186"/>
      <c r="AQ189" s="287">
        <f>IF((AT113+AT114+AT115+AT116+AT117-S116)=0,"",AK142/(AT113+AT114+AT115+AT116+AT117-S116))</f>
      </c>
      <c r="AR189" s="288"/>
      <c r="AS189" s="288"/>
      <c r="AT189" s="288"/>
      <c r="AU189" s="288"/>
      <c r="AV189" s="289"/>
      <c r="AW189" s="185"/>
      <c r="AX189" s="186"/>
      <c r="AY189" s="287">
        <f>IF((AZ113+AZ114+AZ115+AZ116+AZ117-Y116)=0,"",AQ142/(AZ113+AZ114+AZ115+AZ116+AZ117-Y116))</f>
      </c>
      <c r="AZ189" s="288"/>
      <c r="BA189" s="288"/>
      <c r="BB189" s="288"/>
      <c r="BC189" s="288"/>
      <c r="BD189" s="289"/>
      <c r="BE189" s="37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</row>
    <row r="190" spans="1:84" ht="14.25" customHeight="1">
      <c r="A190" s="36"/>
      <c r="B190" s="36"/>
      <c r="C190" s="281" t="s">
        <v>398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6"/>
      <c r="AG190" s="34"/>
      <c r="AH190" s="281"/>
      <c r="AI190" s="287">
        <f>IF(AE138=0,"",AE140/AE138)</f>
      </c>
      <c r="AJ190" s="288"/>
      <c r="AK190" s="288"/>
      <c r="AL190" s="288"/>
      <c r="AM190" s="288"/>
      <c r="AN190" s="289"/>
      <c r="AO190" s="185"/>
      <c r="AP190" s="186"/>
      <c r="AQ190" s="287">
        <f>IF(AK138=0,"",AK140/AK138)</f>
      </c>
      <c r="AR190" s="288"/>
      <c r="AS190" s="288"/>
      <c r="AT190" s="288"/>
      <c r="AU190" s="288"/>
      <c r="AV190" s="289"/>
      <c r="AW190" s="185"/>
      <c r="AX190" s="186"/>
      <c r="AY190" s="287">
        <f>IF(AQ138=0,"",AQ140/AQ138)</f>
      </c>
      <c r="AZ190" s="288"/>
      <c r="BA190" s="288"/>
      <c r="BB190" s="288"/>
      <c r="BC190" s="288"/>
      <c r="BD190" s="289"/>
      <c r="BE190" s="37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</row>
    <row r="191" spans="1:84" ht="14.25" customHeight="1">
      <c r="A191" s="36"/>
      <c r="B191" s="36"/>
      <c r="C191" s="281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6"/>
      <c r="AG191" s="34"/>
      <c r="AH191" s="281"/>
      <c r="AI191" s="187"/>
      <c r="AJ191" s="187"/>
      <c r="AK191" s="187"/>
      <c r="AL191" s="187"/>
      <c r="AM191" s="187"/>
      <c r="AN191" s="187"/>
      <c r="AO191" s="185"/>
      <c r="AP191" s="186"/>
      <c r="AQ191" s="187"/>
      <c r="AR191" s="187"/>
      <c r="AS191" s="187"/>
      <c r="AT191" s="187"/>
      <c r="AU191" s="187"/>
      <c r="AV191" s="187"/>
      <c r="AW191" s="185"/>
      <c r="AX191" s="186"/>
      <c r="AY191" s="187"/>
      <c r="AZ191" s="187"/>
      <c r="BA191" s="187"/>
      <c r="BB191" s="187"/>
      <c r="BC191" s="187"/>
      <c r="BD191" s="187"/>
      <c r="BE191" s="37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</row>
    <row r="192" spans="1:84" ht="14.25" customHeight="1">
      <c r="A192" s="36"/>
      <c r="B192" s="36"/>
      <c r="C192" s="281" t="s">
        <v>76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6"/>
      <c r="AG192" s="34"/>
      <c r="AH192" s="281"/>
      <c r="AI192" s="287">
        <f>IF(Y136=0,"",(AE136-Y136)/Y136)</f>
      </c>
      <c r="AJ192" s="288"/>
      <c r="AK192" s="288"/>
      <c r="AL192" s="288"/>
      <c r="AM192" s="288"/>
      <c r="AN192" s="289"/>
      <c r="AO192" s="185"/>
      <c r="AP192" s="186"/>
      <c r="AQ192" s="287">
        <f>IF(AE136=0,"",(AK136-AE136)/AE136)</f>
      </c>
      <c r="AR192" s="288"/>
      <c r="AS192" s="288"/>
      <c r="AT192" s="288"/>
      <c r="AU192" s="288"/>
      <c r="AV192" s="289"/>
      <c r="AW192" s="185"/>
      <c r="AX192" s="186"/>
      <c r="AY192" s="287">
        <f>IF(AK136=0,"",(AQ136-AK136)/AK136)</f>
      </c>
      <c r="AZ192" s="288"/>
      <c r="BA192" s="288"/>
      <c r="BB192" s="288"/>
      <c r="BC192" s="288"/>
      <c r="BD192" s="289"/>
      <c r="BE192" s="37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</row>
    <row r="193" spans="1:84" ht="14.25" customHeight="1">
      <c r="A193" s="36"/>
      <c r="B193" s="36"/>
      <c r="C193" s="281" t="s">
        <v>394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6"/>
      <c r="AG193" s="34"/>
      <c r="AH193" s="281"/>
      <c r="AI193" s="287">
        <f>IF(Y145=0,"",(AE145-Y145)/Y145)</f>
      </c>
      <c r="AJ193" s="288"/>
      <c r="AK193" s="288"/>
      <c r="AL193" s="288"/>
      <c r="AM193" s="288"/>
      <c r="AN193" s="289"/>
      <c r="AO193" s="185"/>
      <c r="AP193" s="186"/>
      <c r="AQ193" s="287">
        <f>IF(AE145=0,"",(AK145-AE145)/AE145)</f>
      </c>
      <c r="AR193" s="288"/>
      <c r="AS193" s="288"/>
      <c r="AT193" s="288"/>
      <c r="AU193" s="288"/>
      <c r="AV193" s="289"/>
      <c r="AW193" s="185"/>
      <c r="AX193" s="186"/>
      <c r="AY193" s="287">
        <f>IF(AK145=0,"",(AQ145-AK145)/AK145)</f>
      </c>
      <c r="AZ193" s="288"/>
      <c r="BA193" s="288"/>
      <c r="BB193" s="288"/>
      <c r="BC193" s="288"/>
      <c r="BD193" s="289"/>
      <c r="BE193" s="37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</row>
    <row r="194" spans="1:84" ht="14.25" customHeight="1">
      <c r="A194" s="36"/>
      <c r="B194" s="36"/>
      <c r="C194" s="281" t="s">
        <v>395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6"/>
      <c r="AG194" s="34"/>
      <c r="AH194" s="281"/>
      <c r="AI194" s="287">
        <f>IF(AE143=0,"",AE136/AE143)</f>
      </c>
      <c r="AJ194" s="288"/>
      <c r="AK194" s="288"/>
      <c r="AL194" s="288"/>
      <c r="AM194" s="288"/>
      <c r="AN194" s="289"/>
      <c r="AO194" s="185"/>
      <c r="AP194" s="186"/>
      <c r="AQ194" s="287">
        <f>IF(AK143=0,"",AK136/AK143)</f>
      </c>
      <c r="AR194" s="288"/>
      <c r="AS194" s="288"/>
      <c r="AT194" s="288"/>
      <c r="AU194" s="288"/>
      <c r="AV194" s="289"/>
      <c r="AW194" s="185"/>
      <c r="AX194" s="186"/>
      <c r="AY194" s="287">
        <f>IF(AQ143=0,"",AQ136/AQ143)</f>
      </c>
      <c r="AZ194" s="288"/>
      <c r="BA194" s="288"/>
      <c r="BB194" s="288"/>
      <c r="BC194" s="288"/>
      <c r="BD194" s="289"/>
      <c r="BE194" s="37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</row>
    <row r="195" spans="1:84" ht="14.25" customHeight="1">
      <c r="A195" s="36"/>
      <c r="B195" s="36"/>
      <c r="C195" s="281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6"/>
      <c r="AG195" s="34"/>
      <c r="AH195" s="281"/>
      <c r="AI195" s="408"/>
      <c r="AJ195" s="408"/>
      <c r="AK195" s="408"/>
      <c r="AL195" s="408"/>
      <c r="AM195" s="408"/>
      <c r="AN195" s="408"/>
      <c r="AO195" s="185"/>
      <c r="AP195" s="187"/>
      <c r="AQ195" s="408"/>
      <c r="AR195" s="408"/>
      <c r="AS195" s="408"/>
      <c r="AT195" s="408"/>
      <c r="AU195" s="408"/>
      <c r="AV195" s="408"/>
      <c r="AW195" s="185"/>
      <c r="AX195" s="187"/>
      <c r="AY195" s="408"/>
      <c r="AZ195" s="408"/>
      <c r="BA195" s="408"/>
      <c r="BB195" s="408"/>
      <c r="BC195" s="408"/>
      <c r="BD195" s="408"/>
      <c r="BE195" s="37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</row>
    <row r="196" spans="1:84" ht="14.25" customHeight="1">
      <c r="A196" s="36"/>
      <c r="B196" s="36"/>
      <c r="C196" s="281" t="s">
        <v>396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6"/>
      <c r="AG196" s="34"/>
      <c r="AH196" s="281"/>
      <c r="AI196" s="287">
        <f>IF(AE145=0,"",AE146/AE145)</f>
      </c>
      <c r="AJ196" s="413"/>
      <c r="AK196" s="413"/>
      <c r="AL196" s="413"/>
      <c r="AM196" s="413"/>
      <c r="AN196" s="414"/>
      <c r="AO196" s="411"/>
      <c r="AP196" s="407"/>
      <c r="AQ196" s="287">
        <f>IF(AK145=0,"",AK146/AK145)</f>
      </c>
      <c r="AR196" s="288"/>
      <c r="AS196" s="288"/>
      <c r="AT196" s="288"/>
      <c r="AU196" s="288"/>
      <c r="AV196" s="289"/>
      <c r="AW196" s="185"/>
      <c r="AX196" s="187"/>
      <c r="AY196" s="287">
        <f>IF(AQ145=0,"",AQ146/AQ145)</f>
      </c>
      <c r="AZ196" s="288"/>
      <c r="BA196" s="288"/>
      <c r="BB196" s="288"/>
      <c r="BC196" s="288"/>
      <c r="BD196" s="289"/>
      <c r="BE196" s="444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</row>
    <row r="197" spans="1:84" ht="14.25" customHeight="1">
      <c r="A197" s="36"/>
      <c r="B197" s="36"/>
      <c r="C197" s="281" t="s">
        <v>77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6"/>
      <c r="AG197" s="34"/>
      <c r="AH197" s="281"/>
      <c r="AI197" s="287">
        <f>IF(AE129=0,"",AE130/AE129)</f>
      </c>
      <c r="AJ197" s="288"/>
      <c r="AK197" s="288"/>
      <c r="AL197" s="288"/>
      <c r="AM197" s="288"/>
      <c r="AN197" s="289"/>
      <c r="AO197" s="185"/>
      <c r="AP197" s="186"/>
      <c r="AQ197" s="287">
        <f>IF(AK129=0,"",AK130/AK129)</f>
      </c>
      <c r="AR197" s="288"/>
      <c r="AS197" s="288"/>
      <c r="AT197" s="288"/>
      <c r="AU197" s="288"/>
      <c r="AV197" s="289"/>
      <c r="AW197" s="185"/>
      <c r="AX197" s="186"/>
      <c r="AY197" s="287">
        <f>IF(AQ129=0,"",AQ130/AQ129)</f>
      </c>
      <c r="AZ197" s="288"/>
      <c r="BA197" s="288"/>
      <c r="BB197" s="288"/>
      <c r="BC197" s="288"/>
      <c r="BD197" s="289"/>
      <c r="BE197" s="37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</row>
    <row r="198" spans="1:84" ht="14.25" customHeight="1">
      <c r="A198" s="36"/>
      <c r="B198" s="36"/>
      <c r="C198" s="344" t="s">
        <v>78</v>
      </c>
      <c r="D198" s="345"/>
      <c r="E198" s="345"/>
      <c r="F198" s="345"/>
      <c r="G198" s="345"/>
      <c r="H198" s="345"/>
      <c r="I198" s="345"/>
      <c r="J198" s="345"/>
      <c r="K198" s="345"/>
      <c r="L198" s="345"/>
      <c r="M198" s="345"/>
      <c r="N198" s="345"/>
      <c r="O198" s="345"/>
      <c r="P198" s="345"/>
      <c r="Q198" s="345"/>
      <c r="R198" s="345"/>
      <c r="S198" s="345"/>
      <c r="T198" s="345"/>
      <c r="U198" s="345"/>
      <c r="V198" s="345"/>
      <c r="W198" s="345"/>
      <c r="X198" s="345"/>
      <c r="Y198" s="345"/>
      <c r="Z198" s="345"/>
      <c r="AA198" s="345"/>
      <c r="AB198" s="345"/>
      <c r="AC198" s="345"/>
      <c r="AD198" s="345"/>
      <c r="AE198" s="345"/>
      <c r="AF198" s="345"/>
      <c r="AG198" s="345"/>
      <c r="AH198" s="344"/>
      <c r="AI198" s="287">
        <f>IF(AE136=0,"",AE144/AE136)</f>
      </c>
      <c r="AJ198" s="288"/>
      <c r="AK198" s="288"/>
      <c r="AL198" s="288"/>
      <c r="AM198" s="288"/>
      <c r="AN198" s="289"/>
      <c r="AO198" s="412"/>
      <c r="AP198" s="409"/>
      <c r="AQ198" s="287">
        <f>IF(AK136=0,"",AK144/AK136)</f>
      </c>
      <c r="AR198" s="288"/>
      <c r="AS198" s="288"/>
      <c r="AT198" s="288"/>
      <c r="AU198" s="288"/>
      <c r="AV198" s="289"/>
      <c r="AW198" s="412"/>
      <c r="AX198" s="409"/>
      <c r="AY198" s="287">
        <f>IF(AQ136=0,"",AQ144/AQ136)</f>
      </c>
      <c r="AZ198" s="288"/>
      <c r="BA198" s="288"/>
      <c r="BB198" s="288"/>
      <c r="BC198" s="288"/>
      <c r="BD198" s="289"/>
      <c r="BE198" s="444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</row>
    <row r="199" spans="1:84" ht="14.25" customHeight="1">
      <c r="A199" s="36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0" t="str">
        <f>Feuil3!K18</f>
        <v> </v>
      </c>
      <c r="AJ199" s="410"/>
      <c r="AK199" s="410"/>
      <c r="AL199" s="410"/>
      <c r="AM199" s="410"/>
      <c r="AN199" s="410"/>
      <c r="AO199" s="187"/>
      <c r="AP199" s="187"/>
      <c r="AQ199" s="410" t="str">
        <f>Feuil3!L18</f>
        <v> </v>
      </c>
      <c r="AR199" s="410"/>
      <c r="AS199" s="410"/>
      <c r="AT199" s="410"/>
      <c r="AU199" s="410"/>
      <c r="AV199" s="410"/>
      <c r="AW199" s="187"/>
      <c r="AX199" s="187"/>
      <c r="AY199" s="410" t="str">
        <f>Feuil3!M18</f>
        <v> </v>
      </c>
      <c r="AZ199" s="410"/>
      <c r="BA199" s="410"/>
      <c r="BB199" s="410"/>
      <c r="BC199" s="410"/>
      <c r="BD199" s="410"/>
      <c r="BE199" s="34"/>
      <c r="BF199" s="34"/>
      <c r="BG199" s="34"/>
      <c r="BH199" s="34"/>
      <c r="BI199" s="34"/>
      <c r="BJ199" s="34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</row>
    <row r="200" spans="1:84" ht="14.2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</row>
    <row r="201" spans="1:84" ht="14.25" customHeight="1">
      <c r="A201" s="36"/>
      <c r="B201" s="36"/>
      <c r="C201" s="421"/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  <c r="N201" s="422"/>
      <c r="O201" s="422"/>
      <c r="P201" s="422"/>
      <c r="Q201" s="422"/>
      <c r="R201" s="422"/>
      <c r="S201" s="422"/>
      <c r="T201" s="422"/>
      <c r="U201" s="423"/>
      <c r="V201" s="556" t="s">
        <v>79</v>
      </c>
      <c r="W201" s="546"/>
      <c r="X201" s="546"/>
      <c r="Y201" s="546"/>
      <c r="Z201" s="546"/>
      <c r="AA201" s="546"/>
      <c r="AB201" s="546"/>
      <c r="AC201" s="546"/>
      <c r="AD201" s="546"/>
      <c r="AE201" s="546"/>
      <c r="AF201" s="546"/>
      <c r="AG201" s="546"/>
      <c r="AH201" s="546"/>
      <c r="AI201" s="546"/>
      <c r="AJ201" s="546"/>
      <c r="AK201" s="546"/>
      <c r="AL201" s="546"/>
      <c r="AM201" s="547"/>
      <c r="AN201" s="556" t="s">
        <v>80</v>
      </c>
      <c r="AO201" s="546"/>
      <c r="AP201" s="546"/>
      <c r="AQ201" s="546"/>
      <c r="AR201" s="546"/>
      <c r="AS201" s="546"/>
      <c r="AT201" s="546"/>
      <c r="AU201" s="546"/>
      <c r="AV201" s="546"/>
      <c r="AW201" s="546"/>
      <c r="AX201" s="546"/>
      <c r="AY201" s="546"/>
      <c r="AZ201" s="546"/>
      <c r="BA201" s="546"/>
      <c r="BB201" s="546"/>
      <c r="BC201" s="546"/>
      <c r="BD201" s="546"/>
      <c r="BE201" s="547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</row>
    <row r="202" spans="1:84" ht="14.25" customHeight="1">
      <c r="A202" s="36"/>
      <c r="B202" s="36"/>
      <c r="C202" s="281" t="s">
        <v>81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7"/>
      <c r="V202" s="465" t="s">
        <v>82</v>
      </c>
      <c r="W202" s="433"/>
      <c r="X202" s="433"/>
      <c r="Y202" s="433"/>
      <c r="Z202" s="433"/>
      <c r="AA202" s="434"/>
      <c r="AB202" s="421"/>
      <c r="AC202" s="422"/>
      <c r="AD202" s="422"/>
      <c r="AE202" s="422"/>
      <c r="AF202" s="422"/>
      <c r="AG202" s="423"/>
      <c r="AH202" s="421"/>
      <c r="AI202" s="422"/>
      <c r="AJ202" s="422"/>
      <c r="AK202" s="422"/>
      <c r="AL202" s="422"/>
      <c r="AM202" s="423"/>
      <c r="AN202" s="421"/>
      <c r="AO202" s="422"/>
      <c r="AP202" s="422"/>
      <c r="AQ202" s="422"/>
      <c r="AR202" s="422"/>
      <c r="AS202" s="423"/>
      <c r="AT202" s="421"/>
      <c r="AU202" s="422"/>
      <c r="AV202" s="422"/>
      <c r="AW202" s="422"/>
      <c r="AX202" s="422"/>
      <c r="AY202" s="423"/>
      <c r="AZ202" s="421"/>
      <c r="BA202" s="422"/>
      <c r="BB202" s="422"/>
      <c r="BC202" s="422"/>
      <c r="BD202" s="422"/>
      <c r="BE202" s="423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</row>
    <row r="203" spans="1:84" ht="14.25" customHeight="1">
      <c r="A203" s="36"/>
      <c r="B203" s="36"/>
      <c r="C203" s="344"/>
      <c r="D203" s="345"/>
      <c r="E203" s="345"/>
      <c r="F203" s="345"/>
      <c r="G203" s="345"/>
      <c r="H203" s="345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45"/>
      <c r="U203" s="444"/>
      <c r="V203" s="451" t="s">
        <v>83</v>
      </c>
      <c r="W203" s="471"/>
      <c r="X203" s="471"/>
      <c r="Y203" s="471"/>
      <c r="Z203" s="471"/>
      <c r="AA203" s="452"/>
      <c r="AB203" s="470"/>
      <c r="AC203" s="557" t="s">
        <v>84</v>
      </c>
      <c r="AD203" s="557"/>
      <c r="AE203" s="557"/>
      <c r="AF203" s="557"/>
      <c r="AG203" s="558"/>
      <c r="AH203" s="344"/>
      <c r="AI203" s="345"/>
      <c r="AJ203" s="345" t="s">
        <v>85</v>
      </c>
      <c r="AK203" s="345"/>
      <c r="AL203" s="345"/>
      <c r="AM203" s="444"/>
      <c r="AN203" s="559"/>
      <c r="AO203" s="345"/>
      <c r="AP203" s="345" t="s">
        <v>86</v>
      </c>
      <c r="AQ203" s="345"/>
      <c r="AR203" s="345"/>
      <c r="AS203" s="444"/>
      <c r="AT203" s="344"/>
      <c r="AU203" s="345" t="s">
        <v>87</v>
      </c>
      <c r="AV203" s="345"/>
      <c r="AW203" s="345"/>
      <c r="AX203" s="345"/>
      <c r="AY203" s="444"/>
      <c r="AZ203" s="344"/>
      <c r="BA203" s="345"/>
      <c r="BB203" s="345" t="s">
        <v>88</v>
      </c>
      <c r="BC203" s="345"/>
      <c r="BD203" s="345"/>
      <c r="BE203" s="444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</row>
    <row r="204" spans="1:84" ht="14.25" customHeight="1">
      <c r="A204" s="36"/>
      <c r="B204" s="36"/>
      <c r="C204" s="421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  <c r="N204" s="422"/>
      <c r="O204" s="422"/>
      <c r="P204" s="422"/>
      <c r="Q204" s="422"/>
      <c r="R204" s="422"/>
      <c r="S204" s="422"/>
      <c r="T204" s="422"/>
      <c r="U204" s="423"/>
      <c r="V204" s="281"/>
      <c r="W204" s="34"/>
      <c r="X204" s="34"/>
      <c r="Y204" s="34"/>
      <c r="Z204" s="34"/>
      <c r="AA204" s="37"/>
      <c r="AB204" s="281"/>
      <c r="AC204" s="34"/>
      <c r="AD204" s="34"/>
      <c r="AE204" s="34"/>
      <c r="AF204" s="34"/>
      <c r="AG204" s="37"/>
      <c r="AH204" s="281"/>
      <c r="AI204" s="34"/>
      <c r="AJ204" s="34"/>
      <c r="AK204" s="34"/>
      <c r="AL204" s="34"/>
      <c r="AM204" s="37"/>
      <c r="AN204" s="281"/>
      <c r="AO204" s="34"/>
      <c r="AP204" s="34"/>
      <c r="AQ204" s="34"/>
      <c r="AR204" s="34"/>
      <c r="AS204" s="37"/>
      <c r="AT204" s="281"/>
      <c r="AU204" s="34"/>
      <c r="AV204" s="34"/>
      <c r="AW204" s="34"/>
      <c r="AX204" s="34"/>
      <c r="AY204" s="37"/>
      <c r="AZ204" s="281"/>
      <c r="BA204" s="34"/>
      <c r="BB204" s="34"/>
      <c r="BC204" s="34"/>
      <c r="BD204" s="34"/>
      <c r="BE204" s="37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</row>
    <row r="205" spans="1:84" ht="14.25" customHeight="1">
      <c r="A205" s="36"/>
      <c r="B205" s="36"/>
      <c r="C205" s="281" t="s">
        <v>89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7"/>
      <c r="V205" s="281"/>
      <c r="W205" s="273"/>
      <c r="X205" s="378"/>
      <c r="Y205" s="378"/>
      <c r="Z205" s="568"/>
      <c r="AA205" s="34"/>
      <c r="AB205" s="281"/>
      <c r="AC205" s="273"/>
      <c r="AD205" s="378"/>
      <c r="AE205" s="378"/>
      <c r="AF205" s="568"/>
      <c r="AG205" s="37"/>
      <c r="AH205" s="281"/>
      <c r="AI205" s="273"/>
      <c r="AJ205" s="378"/>
      <c r="AK205" s="378"/>
      <c r="AL205" s="568"/>
      <c r="AM205" s="37"/>
      <c r="AN205" s="281"/>
      <c r="AO205" s="273"/>
      <c r="AP205" s="378"/>
      <c r="AQ205" s="378"/>
      <c r="AR205" s="568"/>
      <c r="AS205" s="34"/>
      <c r="AT205" s="281"/>
      <c r="AU205" s="273"/>
      <c r="AV205" s="378"/>
      <c r="AW205" s="378"/>
      <c r="AX205" s="568"/>
      <c r="AY205" s="37"/>
      <c r="AZ205" s="281"/>
      <c r="BA205" s="273"/>
      <c r="BB205" s="378"/>
      <c r="BC205" s="378"/>
      <c r="BD205" s="568"/>
      <c r="BE205" s="37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</row>
    <row r="206" spans="1:84" ht="14.25" customHeight="1">
      <c r="A206" s="36"/>
      <c r="B206" s="36"/>
      <c r="C206" s="281" t="s">
        <v>90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7"/>
      <c r="V206" s="281"/>
      <c r="W206" s="273"/>
      <c r="X206" s="378"/>
      <c r="Y206" s="378"/>
      <c r="Z206" s="568"/>
      <c r="AA206" s="34"/>
      <c r="AB206" s="281"/>
      <c r="AC206" s="273"/>
      <c r="AD206" s="378"/>
      <c r="AE206" s="378"/>
      <c r="AF206" s="568"/>
      <c r="AG206" s="37"/>
      <c r="AH206" s="281"/>
      <c r="AI206" s="273"/>
      <c r="AJ206" s="378"/>
      <c r="AK206" s="378"/>
      <c r="AL206" s="568"/>
      <c r="AM206" s="37"/>
      <c r="AN206" s="281"/>
      <c r="AO206" s="273"/>
      <c r="AP206" s="378"/>
      <c r="AQ206" s="378"/>
      <c r="AR206" s="568"/>
      <c r="AS206" s="34"/>
      <c r="AT206" s="281"/>
      <c r="AU206" s="273"/>
      <c r="AV206" s="378"/>
      <c r="AW206" s="378"/>
      <c r="AX206" s="568"/>
      <c r="AY206" s="37"/>
      <c r="AZ206" s="281"/>
      <c r="BA206" s="273"/>
      <c r="BB206" s="378"/>
      <c r="BC206" s="378"/>
      <c r="BD206" s="568"/>
      <c r="BE206" s="37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</row>
    <row r="207" spans="1:84" ht="14.25" customHeight="1">
      <c r="A207" s="36"/>
      <c r="B207" s="36"/>
      <c r="C207" s="281" t="s">
        <v>91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7"/>
      <c r="V207" s="281"/>
      <c r="W207" s="361"/>
      <c r="X207" s="392"/>
      <c r="Y207" s="392"/>
      <c r="Z207" s="591"/>
      <c r="AA207" s="34"/>
      <c r="AB207" s="281"/>
      <c r="AC207" s="361"/>
      <c r="AD207" s="392"/>
      <c r="AE207" s="392"/>
      <c r="AF207" s="591"/>
      <c r="AG207" s="37"/>
      <c r="AH207" s="281"/>
      <c r="AI207" s="361"/>
      <c r="AJ207" s="392"/>
      <c r="AK207" s="392"/>
      <c r="AL207" s="591"/>
      <c r="AM207" s="37"/>
      <c r="AN207" s="281"/>
      <c r="AO207" s="361"/>
      <c r="AP207" s="392"/>
      <c r="AQ207" s="392"/>
      <c r="AR207" s="591"/>
      <c r="AS207" s="34"/>
      <c r="AT207" s="281"/>
      <c r="AU207" s="361"/>
      <c r="AV207" s="392"/>
      <c r="AW207" s="392"/>
      <c r="AX207" s="591"/>
      <c r="AY207" s="37"/>
      <c r="AZ207" s="281"/>
      <c r="BA207" s="361"/>
      <c r="BB207" s="392"/>
      <c r="BC207" s="392"/>
      <c r="BD207" s="591"/>
      <c r="BE207" s="37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</row>
    <row r="208" spans="1:84" ht="14.25" customHeight="1">
      <c r="A208" s="36"/>
      <c r="B208" s="36"/>
      <c r="C208" s="281" t="s">
        <v>92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7"/>
      <c r="V208" s="281"/>
      <c r="W208" s="361"/>
      <c r="X208" s="392"/>
      <c r="Y208" s="392"/>
      <c r="Z208" s="591"/>
      <c r="AA208" s="37"/>
      <c r="AB208" s="281"/>
      <c r="AC208" s="361"/>
      <c r="AD208" s="392"/>
      <c r="AE208" s="392"/>
      <c r="AF208" s="591"/>
      <c r="AG208" s="37"/>
      <c r="AH208" s="281"/>
      <c r="AI208" s="361"/>
      <c r="AJ208" s="392"/>
      <c r="AK208" s="392"/>
      <c r="AL208" s="591"/>
      <c r="AM208" s="37"/>
      <c r="AN208" s="281"/>
      <c r="AO208" s="361"/>
      <c r="AP208" s="392"/>
      <c r="AQ208" s="392"/>
      <c r="AR208" s="591"/>
      <c r="AS208" s="37"/>
      <c r="AT208" s="281"/>
      <c r="AU208" s="361"/>
      <c r="AV208" s="392"/>
      <c r="AW208" s="392"/>
      <c r="AX208" s="591"/>
      <c r="AY208" s="37"/>
      <c r="AZ208" s="281"/>
      <c r="BA208" s="361"/>
      <c r="BB208" s="392"/>
      <c r="BC208" s="392"/>
      <c r="BD208" s="591"/>
      <c r="BE208" s="37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</row>
    <row r="209" spans="1:84" ht="14.25" customHeight="1">
      <c r="A209" s="36"/>
      <c r="B209" s="36"/>
      <c r="C209" s="281" t="s">
        <v>93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7"/>
      <c r="V209" s="281"/>
      <c r="W209" s="273"/>
      <c r="X209" s="378"/>
      <c r="Y209" s="378"/>
      <c r="Z209" s="568"/>
      <c r="AA209" s="37"/>
      <c r="AB209" s="281"/>
      <c r="AC209" s="273"/>
      <c r="AD209" s="378"/>
      <c r="AE209" s="378"/>
      <c r="AF209" s="568"/>
      <c r="AG209" s="37"/>
      <c r="AH209" s="281"/>
      <c r="AI209" s="273"/>
      <c r="AJ209" s="378"/>
      <c r="AK209" s="378"/>
      <c r="AL209" s="568"/>
      <c r="AM209" s="37"/>
      <c r="AN209" s="281"/>
      <c r="AO209" s="273"/>
      <c r="AP209" s="378"/>
      <c r="AQ209" s="378"/>
      <c r="AR209" s="568"/>
      <c r="AS209" s="37"/>
      <c r="AT209" s="281"/>
      <c r="AU209" s="273"/>
      <c r="AV209" s="378"/>
      <c r="AW209" s="378"/>
      <c r="AX209" s="568"/>
      <c r="AY209" s="37"/>
      <c r="AZ209" s="281"/>
      <c r="BA209" s="273"/>
      <c r="BB209" s="378"/>
      <c r="BC209" s="378"/>
      <c r="BD209" s="568"/>
      <c r="BE209" s="37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</row>
    <row r="210" spans="1:84" ht="14.25" customHeight="1">
      <c r="A210" s="36"/>
      <c r="B210" s="36"/>
      <c r="C210" s="73"/>
      <c r="D210" s="345"/>
      <c r="E210" s="345"/>
      <c r="F210" s="345"/>
      <c r="G210" s="345"/>
      <c r="H210" s="345"/>
      <c r="I210" s="345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444"/>
      <c r="V210" s="344"/>
      <c r="W210" s="345"/>
      <c r="X210" s="345"/>
      <c r="Y210" s="345"/>
      <c r="Z210" s="345"/>
      <c r="AA210" s="444"/>
      <c r="AB210" s="344"/>
      <c r="AC210" s="345"/>
      <c r="AD210" s="345"/>
      <c r="AE210" s="345"/>
      <c r="AF210" s="345"/>
      <c r="AG210" s="444"/>
      <c r="AH210" s="344"/>
      <c r="AI210" s="345"/>
      <c r="AJ210" s="345"/>
      <c r="AK210" s="345"/>
      <c r="AL210" s="345"/>
      <c r="AM210" s="444"/>
      <c r="AN210" s="344"/>
      <c r="AO210" s="345"/>
      <c r="AP210" s="345"/>
      <c r="AQ210" s="345"/>
      <c r="AR210" s="345"/>
      <c r="AS210" s="444"/>
      <c r="AT210" s="344"/>
      <c r="AU210" s="345"/>
      <c r="AV210" s="345"/>
      <c r="AW210" s="345"/>
      <c r="AX210" s="345"/>
      <c r="AY210" s="444"/>
      <c r="AZ210" s="344"/>
      <c r="BA210" s="345"/>
      <c r="BB210" s="345"/>
      <c r="BC210" s="345"/>
      <c r="BD210" s="345"/>
      <c r="BE210" s="444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</row>
    <row r="211" spans="1:84" ht="14.25" customHeight="1">
      <c r="A211" s="36"/>
      <c r="B211" s="36"/>
      <c r="C211" s="34"/>
      <c r="D211" s="34"/>
      <c r="E211" s="34"/>
      <c r="F211" s="34"/>
      <c r="G211" s="34"/>
      <c r="H211" s="34"/>
      <c r="I211" s="36" t="s">
        <v>68</v>
      </c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</row>
    <row r="212" spans="1:84" ht="14.25" customHeight="1">
      <c r="A212" s="36"/>
      <c r="B212" s="36"/>
      <c r="C212" s="560" t="s">
        <v>94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</row>
    <row r="213" spans="1:84" ht="14.25" customHeight="1" thickBo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</row>
    <row r="214" spans="1:84" ht="14.25" customHeight="1">
      <c r="A214" s="36"/>
      <c r="B214" s="36"/>
      <c r="C214" s="539"/>
      <c r="D214" s="540"/>
      <c r="E214" s="540"/>
      <c r="F214" s="540"/>
      <c r="G214" s="540"/>
      <c r="H214" s="540"/>
      <c r="I214" s="540"/>
      <c r="J214" s="540"/>
      <c r="K214" s="540"/>
      <c r="L214" s="540"/>
      <c r="M214" s="540"/>
      <c r="N214" s="540"/>
      <c r="O214" s="540"/>
      <c r="P214" s="540"/>
      <c r="Q214" s="540"/>
      <c r="R214" s="540"/>
      <c r="S214" s="540"/>
      <c r="T214" s="540"/>
      <c r="U214" s="540"/>
      <c r="V214" s="540"/>
      <c r="W214" s="540"/>
      <c r="X214" s="540"/>
      <c r="Y214" s="540"/>
      <c r="Z214" s="540"/>
      <c r="AA214" s="540"/>
      <c r="AB214" s="540"/>
      <c r="AC214" s="540"/>
      <c r="AD214" s="540"/>
      <c r="AE214" s="540"/>
      <c r="AF214" s="540"/>
      <c r="AG214" s="540"/>
      <c r="AH214" s="540"/>
      <c r="AI214" s="540"/>
      <c r="AJ214" s="540"/>
      <c r="AK214" s="540"/>
      <c r="AL214" s="540"/>
      <c r="AM214" s="540"/>
      <c r="AN214" s="540"/>
      <c r="AO214" s="540"/>
      <c r="AP214" s="540"/>
      <c r="AQ214" s="540"/>
      <c r="AR214" s="540"/>
      <c r="AS214" s="540"/>
      <c r="AT214" s="540"/>
      <c r="AU214" s="540"/>
      <c r="AV214" s="540"/>
      <c r="AW214" s="540"/>
      <c r="AX214" s="540"/>
      <c r="AY214" s="540"/>
      <c r="AZ214" s="540"/>
      <c r="BA214" s="540"/>
      <c r="BB214" s="540"/>
      <c r="BC214" s="540"/>
      <c r="BD214" s="540"/>
      <c r="BE214" s="541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</row>
    <row r="215" spans="1:84" s="637" customFormat="1" ht="14.25" customHeight="1">
      <c r="A215" s="634"/>
      <c r="B215" s="634"/>
      <c r="C215" s="635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  <c r="AO215" s="307"/>
      <c r="AP215" s="307"/>
      <c r="AQ215" s="307"/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307"/>
      <c r="BD215" s="307"/>
      <c r="BE215" s="636"/>
      <c r="BF215" s="634"/>
      <c r="BG215" s="634"/>
      <c r="BH215" s="634"/>
      <c r="BI215" s="634"/>
      <c r="BJ215" s="634"/>
      <c r="BK215" s="634"/>
      <c r="BL215" s="634"/>
      <c r="BM215" s="634"/>
      <c r="BN215" s="634"/>
      <c r="BO215" s="634"/>
      <c r="BP215" s="634"/>
      <c r="BQ215" s="634"/>
      <c r="BR215" s="634"/>
      <c r="BS215" s="634"/>
      <c r="BT215" s="634"/>
      <c r="BU215" s="634"/>
      <c r="BV215" s="634"/>
      <c r="BW215" s="634"/>
      <c r="BX215" s="634"/>
      <c r="BY215" s="634"/>
      <c r="BZ215" s="634"/>
      <c r="CA215" s="634"/>
      <c r="CB215" s="634"/>
      <c r="CC215" s="634"/>
      <c r="CD215" s="634"/>
      <c r="CE215" s="634"/>
      <c r="CF215" s="634"/>
    </row>
    <row r="216" spans="1:84" s="637" customFormat="1" ht="14.25" customHeight="1">
      <c r="A216" s="634"/>
      <c r="B216" s="634"/>
      <c r="C216" s="638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/>
      <c r="AP216" s="307"/>
      <c r="AQ216" s="307"/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307"/>
      <c r="BD216" s="307"/>
      <c r="BE216" s="636"/>
      <c r="BF216" s="634"/>
      <c r="BG216" s="634"/>
      <c r="BH216" s="634"/>
      <c r="BI216" s="634"/>
      <c r="BJ216" s="634"/>
      <c r="BK216" s="634"/>
      <c r="BL216" s="634"/>
      <c r="BM216" s="634"/>
      <c r="BN216" s="634"/>
      <c r="BO216" s="634"/>
      <c r="BP216" s="634"/>
      <c r="BQ216" s="634"/>
      <c r="BR216" s="634"/>
      <c r="BS216" s="634"/>
      <c r="BT216" s="634"/>
      <c r="BU216" s="634"/>
      <c r="BV216" s="634"/>
      <c r="BW216" s="634"/>
      <c r="BX216" s="634"/>
      <c r="BY216" s="634"/>
      <c r="BZ216" s="634"/>
      <c r="CA216" s="634"/>
      <c r="CB216" s="634"/>
      <c r="CC216" s="634"/>
      <c r="CD216" s="634"/>
      <c r="CE216" s="634"/>
      <c r="CF216" s="634"/>
    </row>
    <row r="217" spans="1:84" s="637" customFormat="1" ht="14.25" customHeight="1">
      <c r="A217" s="634"/>
      <c r="B217" s="634"/>
      <c r="C217" s="638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  <c r="AO217" s="307"/>
      <c r="AP217" s="307"/>
      <c r="AQ217" s="307"/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307"/>
      <c r="BD217" s="307"/>
      <c r="BE217" s="636"/>
      <c r="BF217" s="634"/>
      <c r="BG217" s="634"/>
      <c r="BH217" s="634"/>
      <c r="BI217" s="634"/>
      <c r="BJ217" s="634"/>
      <c r="BK217" s="634"/>
      <c r="BL217" s="634"/>
      <c r="BM217" s="634"/>
      <c r="BN217" s="634"/>
      <c r="BO217" s="634"/>
      <c r="BP217" s="634"/>
      <c r="BQ217" s="634"/>
      <c r="BR217" s="634"/>
      <c r="BS217" s="634"/>
      <c r="BT217" s="634"/>
      <c r="BU217" s="634"/>
      <c r="BV217" s="634"/>
      <c r="BW217" s="634"/>
      <c r="BX217" s="634"/>
      <c r="BY217" s="634"/>
      <c r="BZ217" s="634"/>
      <c r="CA217" s="634"/>
      <c r="CB217" s="634"/>
      <c r="CC217" s="634"/>
      <c r="CD217" s="634"/>
      <c r="CE217" s="634"/>
      <c r="CF217" s="634"/>
    </row>
    <row r="218" spans="1:84" s="637" customFormat="1" ht="14.25" customHeight="1">
      <c r="A218" s="634"/>
      <c r="B218" s="634"/>
      <c r="C218" s="638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  <c r="N218" s="307"/>
      <c r="O218" s="307"/>
      <c r="P218" s="307"/>
      <c r="Q218" s="307"/>
      <c r="R218" s="307"/>
      <c r="S218" s="307"/>
      <c r="T218" s="307"/>
      <c r="U218" s="307"/>
      <c r="V218" s="307"/>
      <c r="W218" s="307"/>
      <c r="X218" s="307"/>
      <c r="Y218" s="307"/>
      <c r="Z218" s="307"/>
      <c r="AA218" s="307"/>
      <c r="AB218" s="307"/>
      <c r="AC218" s="307"/>
      <c r="AD218" s="307"/>
      <c r="AE218" s="307"/>
      <c r="AF218" s="307"/>
      <c r="AG218" s="307"/>
      <c r="AH218" s="307"/>
      <c r="AI218" s="307"/>
      <c r="AJ218" s="307"/>
      <c r="AK218" s="307"/>
      <c r="AL218" s="307"/>
      <c r="AM218" s="307"/>
      <c r="AN218" s="307"/>
      <c r="AO218" s="307"/>
      <c r="AP218" s="307"/>
      <c r="AQ218" s="307"/>
      <c r="AR218" s="307"/>
      <c r="AS218" s="307"/>
      <c r="AT218" s="307"/>
      <c r="AU218" s="307"/>
      <c r="AV218" s="307"/>
      <c r="AW218" s="307"/>
      <c r="AX218" s="307"/>
      <c r="AY218" s="307"/>
      <c r="AZ218" s="307"/>
      <c r="BA218" s="307"/>
      <c r="BB218" s="307"/>
      <c r="BC218" s="307"/>
      <c r="BD218" s="307"/>
      <c r="BE218" s="636"/>
      <c r="BF218" s="634"/>
      <c r="BG218" s="634"/>
      <c r="BH218" s="634"/>
      <c r="BI218" s="634"/>
      <c r="BJ218" s="634"/>
      <c r="BK218" s="634"/>
      <c r="BL218" s="634"/>
      <c r="BM218" s="634"/>
      <c r="BN218" s="634"/>
      <c r="BO218" s="634"/>
      <c r="BP218" s="634"/>
      <c r="BQ218" s="634"/>
      <c r="BR218" s="634"/>
      <c r="BS218" s="634"/>
      <c r="BT218" s="634"/>
      <c r="BU218" s="634"/>
      <c r="BV218" s="634"/>
      <c r="BW218" s="634"/>
      <c r="BX218" s="634"/>
      <c r="BY218" s="634"/>
      <c r="BZ218" s="634"/>
      <c r="CA218" s="634"/>
      <c r="CB218" s="634"/>
      <c r="CC218" s="634"/>
      <c r="CD218" s="634"/>
      <c r="CE218" s="634"/>
      <c r="CF218" s="634"/>
    </row>
    <row r="219" spans="1:84" s="637" customFormat="1" ht="14.25" customHeight="1">
      <c r="A219" s="634"/>
      <c r="B219" s="634"/>
      <c r="C219" s="638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/>
      <c r="BD219" s="307"/>
      <c r="BE219" s="636"/>
      <c r="BF219" s="634"/>
      <c r="BG219" s="634"/>
      <c r="BH219" s="634"/>
      <c r="BI219" s="634"/>
      <c r="BJ219" s="634"/>
      <c r="BK219" s="634"/>
      <c r="BL219" s="634"/>
      <c r="BM219" s="634"/>
      <c r="BN219" s="634"/>
      <c r="BO219" s="634"/>
      <c r="BP219" s="634"/>
      <c r="BQ219" s="634"/>
      <c r="BR219" s="634"/>
      <c r="BS219" s="634"/>
      <c r="BT219" s="634"/>
      <c r="BU219" s="634"/>
      <c r="BV219" s="634"/>
      <c r="BW219" s="634"/>
      <c r="BX219" s="634"/>
      <c r="BY219" s="634"/>
      <c r="BZ219" s="634"/>
      <c r="CA219" s="634"/>
      <c r="CB219" s="634"/>
      <c r="CC219" s="634"/>
      <c r="CD219" s="634"/>
      <c r="CE219" s="634"/>
      <c r="CF219" s="634"/>
    </row>
    <row r="220" spans="1:84" s="637" customFormat="1" ht="14.25" customHeight="1">
      <c r="A220" s="634"/>
      <c r="B220" s="634"/>
      <c r="C220" s="638"/>
      <c r="D220" s="307"/>
      <c r="E220" s="307"/>
      <c r="F220" s="307"/>
      <c r="G220" s="307"/>
      <c r="H220" s="307"/>
      <c r="I220" s="307"/>
      <c r="J220" s="307"/>
      <c r="K220" s="307"/>
      <c r="L220" s="307"/>
      <c r="M220" s="307"/>
      <c r="N220" s="307"/>
      <c r="O220" s="307"/>
      <c r="P220" s="307"/>
      <c r="Q220" s="307"/>
      <c r="R220" s="307"/>
      <c r="S220" s="307"/>
      <c r="T220" s="307"/>
      <c r="U220" s="307"/>
      <c r="V220" s="307"/>
      <c r="W220" s="307"/>
      <c r="X220" s="307"/>
      <c r="Y220" s="307"/>
      <c r="Z220" s="307"/>
      <c r="AA220" s="307"/>
      <c r="AB220" s="307"/>
      <c r="AC220" s="307"/>
      <c r="AD220" s="307"/>
      <c r="AE220" s="307"/>
      <c r="AF220" s="307"/>
      <c r="AG220" s="307"/>
      <c r="AH220" s="307"/>
      <c r="AI220" s="307"/>
      <c r="AJ220" s="307"/>
      <c r="AK220" s="307"/>
      <c r="AL220" s="307"/>
      <c r="AM220" s="307"/>
      <c r="AN220" s="307"/>
      <c r="AO220" s="307"/>
      <c r="AP220" s="307"/>
      <c r="AQ220" s="307"/>
      <c r="AR220" s="307"/>
      <c r="AS220" s="307"/>
      <c r="AT220" s="307"/>
      <c r="AU220" s="307"/>
      <c r="AV220" s="307"/>
      <c r="AW220" s="307"/>
      <c r="AX220" s="307"/>
      <c r="AY220" s="307"/>
      <c r="AZ220" s="307"/>
      <c r="BA220" s="307"/>
      <c r="BB220" s="307"/>
      <c r="BC220" s="307"/>
      <c r="BD220" s="307"/>
      <c r="BE220" s="636"/>
      <c r="BF220" s="634"/>
      <c r="BG220" s="634"/>
      <c r="BH220" s="634"/>
      <c r="BI220" s="634"/>
      <c r="BJ220" s="634"/>
      <c r="BK220" s="634"/>
      <c r="BL220" s="634"/>
      <c r="BM220" s="634"/>
      <c r="BN220" s="634"/>
      <c r="BO220" s="634"/>
      <c r="BP220" s="634"/>
      <c r="BQ220" s="634"/>
      <c r="BR220" s="634"/>
      <c r="BS220" s="634"/>
      <c r="BT220" s="634"/>
      <c r="BU220" s="634"/>
      <c r="BV220" s="634"/>
      <c r="BW220" s="634"/>
      <c r="BX220" s="634"/>
      <c r="BY220" s="634"/>
      <c r="BZ220" s="634"/>
      <c r="CA220" s="634"/>
      <c r="CB220" s="634"/>
      <c r="CC220" s="634"/>
      <c r="CD220" s="634"/>
      <c r="CE220" s="634"/>
      <c r="CF220" s="634"/>
    </row>
    <row r="221" spans="1:84" s="637" customFormat="1" ht="14.25" customHeight="1">
      <c r="A221" s="634"/>
      <c r="B221" s="634"/>
      <c r="C221" s="638"/>
      <c r="D221" s="307"/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  <c r="AK221" s="307"/>
      <c r="AL221" s="307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636"/>
      <c r="BF221" s="634"/>
      <c r="BG221" s="634"/>
      <c r="BH221" s="634"/>
      <c r="BI221" s="634"/>
      <c r="BJ221" s="634"/>
      <c r="BK221" s="634"/>
      <c r="BL221" s="634"/>
      <c r="BM221" s="634"/>
      <c r="BN221" s="634"/>
      <c r="BO221" s="634"/>
      <c r="BP221" s="634"/>
      <c r="BQ221" s="634"/>
      <c r="BR221" s="634"/>
      <c r="BS221" s="634"/>
      <c r="BT221" s="634"/>
      <c r="BU221" s="634"/>
      <c r="BV221" s="634"/>
      <c r="BW221" s="634"/>
      <c r="BX221" s="634"/>
      <c r="BY221" s="634"/>
      <c r="BZ221" s="634"/>
      <c r="CA221" s="634"/>
      <c r="CB221" s="634"/>
      <c r="CC221" s="634"/>
      <c r="CD221" s="634"/>
      <c r="CE221" s="634"/>
      <c r="CF221" s="634"/>
    </row>
    <row r="222" spans="1:84" s="637" customFormat="1" ht="14.25" customHeight="1">
      <c r="A222" s="634"/>
      <c r="B222" s="634"/>
      <c r="C222" s="638"/>
      <c r="D222" s="307"/>
      <c r="E222" s="307"/>
      <c r="F222" s="307"/>
      <c r="G222" s="307"/>
      <c r="H222" s="307"/>
      <c r="I222" s="307"/>
      <c r="J222" s="307"/>
      <c r="K222" s="307"/>
      <c r="L222" s="307"/>
      <c r="M222" s="307"/>
      <c r="N222" s="307"/>
      <c r="O222" s="307"/>
      <c r="P222" s="307"/>
      <c r="Q222" s="307"/>
      <c r="R222" s="307"/>
      <c r="S222" s="307"/>
      <c r="T222" s="307"/>
      <c r="U222" s="307"/>
      <c r="V222" s="307"/>
      <c r="W222" s="307"/>
      <c r="X222" s="307"/>
      <c r="Y222" s="307"/>
      <c r="Z222" s="307"/>
      <c r="AA222" s="307"/>
      <c r="AB222" s="307"/>
      <c r="AC222" s="307"/>
      <c r="AD222" s="307"/>
      <c r="AE222" s="307"/>
      <c r="AF222" s="307"/>
      <c r="AG222" s="307"/>
      <c r="AH222" s="307"/>
      <c r="AI222" s="307"/>
      <c r="AJ222" s="307"/>
      <c r="AK222" s="307"/>
      <c r="AL222" s="307"/>
      <c r="AM222" s="307"/>
      <c r="AN222" s="307"/>
      <c r="AO222" s="307"/>
      <c r="AP222" s="307"/>
      <c r="AQ222" s="307"/>
      <c r="AR222" s="307"/>
      <c r="AS222" s="307"/>
      <c r="AT222" s="307"/>
      <c r="AU222" s="307"/>
      <c r="AV222" s="307"/>
      <c r="AW222" s="307"/>
      <c r="AX222" s="307"/>
      <c r="AY222" s="307"/>
      <c r="AZ222" s="307"/>
      <c r="BA222" s="307"/>
      <c r="BB222" s="307"/>
      <c r="BC222" s="307"/>
      <c r="BD222" s="307"/>
      <c r="BE222" s="636"/>
      <c r="BF222" s="634"/>
      <c r="BG222" s="634"/>
      <c r="BH222" s="634"/>
      <c r="BI222" s="634"/>
      <c r="BJ222" s="634"/>
      <c r="BK222" s="634"/>
      <c r="BL222" s="634"/>
      <c r="BM222" s="634"/>
      <c r="BN222" s="634"/>
      <c r="BO222" s="634"/>
      <c r="BP222" s="634"/>
      <c r="BQ222" s="634"/>
      <c r="BR222" s="634"/>
      <c r="BS222" s="634"/>
      <c r="BT222" s="634"/>
      <c r="BU222" s="634"/>
      <c r="BV222" s="634"/>
      <c r="BW222" s="634"/>
      <c r="BX222" s="634"/>
      <c r="BY222" s="634"/>
      <c r="BZ222" s="634"/>
      <c r="CA222" s="634"/>
      <c r="CB222" s="634"/>
      <c r="CC222" s="634"/>
      <c r="CD222" s="634"/>
      <c r="CE222" s="634"/>
      <c r="CF222" s="634"/>
    </row>
    <row r="223" spans="1:84" s="637" customFormat="1" ht="14.25" customHeight="1">
      <c r="A223" s="634"/>
      <c r="B223" s="634"/>
      <c r="C223" s="638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  <c r="AO223" s="307"/>
      <c r="AP223" s="307"/>
      <c r="AQ223" s="307"/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636"/>
      <c r="BF223" s="634"/>
      <c r="BG223" s="634"/>
      <c r="BH223" s="634"/>
      <c r="BI223" s="634"/>
      <c r="BJ223" s="634"/>
      <c r="BK223" s="634"/>
      <c r="BL223" s="634"/>
      <c r="BM223" s="634"/>
      <c r="BN223" s="634"/>
      <c r="BO223" s="634"/>
      <c r="BP223" s="634"/>
      <c r="BQ223" s="634"/>
      <c r="BR223" s="634"/>
      <c r="BS223" s="634"/>
      <c r="BT223" s="634"/>
      <c r="BU223" s="634"/>
      <c r="BV223" s="634"/>
      <c r="BW223" s="634"/>
      <c r="BX223" s="634"/>
      <c r="BY223" s="634"/>
      <c r="BZ223" s="634"/>
      <c r="CA223" s="634"/>
      <c r="CB223" s="634"/>
      <c r="CC223" s="634"/>
      <c r="CD223" s="634"/>
      <c r="CE223" s="634"/>
      <c r="CF223" s="634"/>
    </row>
    <row r="224" spans="1:84" s="637" customFormat="1" ht="14.25" customHeight="1">
      <c r="A224" s="634"/>
      <c r="B224" s="634"/>
      <c r="C224" s="638"/>
      <c r="D224" s="307"/>
      <c r="E224" s="307"/>
      <c r="F224" s="307"/>
      <c r="G224" s="307"/>
      <c r="H224" s="307"/>
      <c r="I224" s="307"/>
      <c r="J224" s="307"/>
      <c r="K224" s="307"/>
      <c r="L224" s="307"/>
      <c r="M224" s="307"/>
      <c r="N224" s="307"/>
      <c r="O224" s="307"/>
      <c r="P224" s="307"/>
      <c r="Q224" s="307"/>
      <c r="R224" s="307"/>
      <c r="S224" s="307"/>
      <c r="T224" s="307"/>
      <c r="U224" s="307"/>
      <c r="V224" s="307"/>
      <c r="W224" s="307"/>
      <c r="X224" s="307"/>
      <c r="Y224" s="307"/>
      <c r="Z224" s="307"/>
      <c r="AA224" s="307"/>
      <c r="AB224" s="307"/>
      <c r="AC224" s="307"/>
      <c r="AD224" s="307"/>
      <c r="AE224" s="307"/>
      <c r="AF224" s="307"/>
      <c r="AG224" s="307"/>
      <c r="AH224" s="307"/>
      <c r="AI224" s="307"/>
      <c r="AJ224" s="307"/>
      <c r="AK224" s="307"/>
      <c r="AL224" s="307"/>
      <c r="AM224" s="307"/>
      <c r="AN224" s="307"/>
      <c r="AO224" s="307"/>
      <c r="AP224" s="307"/>
      <c r="AQ224" s="307"/>
      <c r="AR224" s="307"/>
      <c r="AS224" s="307"/>
      <c r="AT224" s="307"/>
      <c r="AU224" s="307"/>
      <c r="AV224" s="307"/>
      <c r="AW224" s="307"/>
      <c r="AX224" s="307"/>
      <c r="AY224" s="307"/>
      <c r="AZ224" s="307"/>
      <c r="BA224" s="307"/>
      <c r="BB224" s="307"/>
      <c r="BC224" s="307"/>
      <c r="BD224" s="307"/>
      <c r="BE224" s="636"/>
      <c r="BF224" s="634"/>
      <c r="BG224" s="634"/>
      <c r="BH224" s="634"/>
      <c r="BI224" s="634"/>
      <c r="BJ224" s="634"/>
      <c r="BK224" s="634"/>
      <c r="BL224" s="634"/>
      <c r="BM224" s="634"/>
      <c r="BN224" s="634"/>
      <c r="BO224" s="634"/>
      <c r="BP224" s="634"/>
      <c r="BQ224" s="634"/>
      <c r="BR224" s="634"/>
      <c r="BS224" s="634"/>
      <c r="BT224" s="634"/>
      <c r="BU224" s="634"/>
      <c r="BV224" s="634"/>
      <c r="BW224" s="634"/>
      <c r="BX224" s="634"/>
      <c r="BY224" s="634"/>
      <c r="BZ224" s="634"/>
      <c r="CA224" s="634"/>
      <c r="CB224" s="634"/>
      <c r="CC224" s="634"/>
      <c r="CD224" s="634"/>
      <c r="CE224" s="634"/>
      <c r="CF224" s="634"/>
    </row>
    <row r="225" spans="1:84" ht="14.25" customHeight="1" thickBot="1">
      <c r="A225" s="36"/>
      <c r="B225" s="36"/>
      <c r="C225" s="548"/>
      <c r="D225" s="549"/>
      <c r="E225" s="549"/>
      <c r="F225" s="549"/>
      <c r="G225" s="549"/>
      <c r="H225" s="549"/>
      <c r="I225" s="549"/>
      <c r="J225" s="549"/>
      <c r="K225" s="549"/>
      <c r="L225" s="549"/>
      <c r="M225" s="549"/>
      <c r="N225" s="549"/>
      <c r="O225" s="549"/>
      <c r="P225" s="549"/>
      <c r="Q225" s="549"/>
      <c r="R225" s="549"/>
      <c r="S225" s="549"/>
      <c r="T225" s="549"/>
      <c r="U225" s="549"/>
      <c r="V225" s="549"/>
      <c r="W225" s="549"/>
      <c r="X225" s="549"/>
      <c r="Y225" s="549"/>
      <c r="Z225" s="549"/>
      <c r="AA225" s="549"/>
      <c r="AB225" s="549"/>
      <c r="AC225" s="549"/>
      <c r="AD225" s="549"/>
      <c r="AE225" s="549"/>
      <c r="AF225" s="549"/>
      <c r="AG225" s="549"/>
      <c r="AH225" s="549"/>
      <c r="AI225" s="549"/>
      <c r="AJ225" s="549"/>
      <c r="AK225" s="549"/>
      <c r="AL225" s="549"/>
      <c r="AM225" s="549"/>
      <c r="AN225" s="549"/>
      <c r="AO225" s="549"/>
      <c r="AP225" s="549"/>
      <c r="AQ225" s="549"/>
      <c r="AR225" s="549"/>
      <c r="AS225" s="549"/>
      <c r="AT225" s="549"/>
      <c r="AU225" s="549"/>
      <c r="AV225" s="549"/>
      <c r="AW225" s="549"/>
      <c r="AX225" s="549"/>
      <c r="AY225" s="549"/>
      <c r="AZ225" s="549"/>
      <c r="BA225" s="549"/>
      <c r="BB225" s="549"/>
      <c r="BC225" s="549"/>
      <c r="BD225" s="549"/>
      <c r="BE225" s="550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</row>
    <row r="226" spans="1:84" ht="14.25" customHeight="1">
      <c r="A226" s="36"/>
      <c r="B226" s="36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</row>
    <row r="227" spans="1:84" ht="14.25" customHeight="1">
      <c r="A227" s="36"/>
      <c r="B227" s="36"/>
      <c r="C227" s="512" t="s">
        <v>95</v>
      </c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</row>
    <row r="228" spans="1:84" ht="14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</row>
    <row r="229" spans="1:84" ht="14.25" customHeight="1">
      <c r="A229" s="36"/>
      <c r="B229" s="36"/>
      <c r="C229" s="36" t="s">
        <v>96</v>
      </c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45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</row>
    <row r="230" spans="1:84" ht="14.25" customHeight="1">
      <c r="A230" s="36"/>
      <c r="B230" s="36"/>
      <c r="C230" s="421"/>
      <c r="D230" s="446" t="s">
        <v>97</v>
      </c>
      <c r="E230" s="422"/>
      <c r="F230" s="422"/>
      <c r="G230" s="422"/>
      <c r="H230" s="422"/>
      <c r="I230" s="422"/>
      <c r="J230" s="422"/>
      <c r="K230" s="422"/>
      <c r="L230" s="422"/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  <c r="W230" s="422"/>
      <c r="X230" s="422"/>
      <c r="Y230" s="422"/>
      <c r="Z230" s="422"/>
      <c r="AA230" s="422"/>
      <c r="AB230" s="422"/>
      <c r="AC230" s="422"/>
      <c r="AD230" s="422"/>
      <c r="AE230" s="421"/>
      <c r="AF230" s="446" t="s">
        <v>98</v>
      </c>
      <c r="AG230" s="422"/>
      <c r="AH230" s="422"/>
      <c r="AI230" s="422"/>
      <c r="AJ230" s="422"/>
      <c r="AK230" s="422"/>
      <c r="AL230" s="422"/>
      <c r="AM230" s="423"/>
      <c r="AN230" s="421"/>
      <c r="AO230" s="422"/>
      <c r="AP230" s="446" t="s">
        <v>99</v>
      </c>
      <c r="AQ230" s="422"/>
      <c r="AR230" s="422"/>
      <c r="AS230" s="422"/>
      <c r="AT230" s="422"/>
      <c r="AU230" s="422"/>
      <c r="AV230" s="423"/>
      <c r="AW230" s="446" t="s">
        <v>100</v>
      </c>
      <c r="AY230" s="422"/>
      <c r="AZ230" s="422"/>
      <c r="BA230" s="422"/>
      <c r="BB230" s="422"/>
      <c r="BC230" s="422"/>
      <c r="BD230" s="422"/>
      <c r="BE230" s="423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</row>
    <row r="231" spans="1:84" ht="14.25" customHeight="1">
      <c r="A231" s="36"/>
      <c r="B231" s="36"/>
      <c r="C231" s="344"/>
      <c r="D231" s="345"/>
      <c r="E231" s="345"/>
      <c r="F231" s="345"/>
      <c r="G231" s="345"/>
      <c r="H231" s="345"/>
      <c r="I231" s="345"/>
      <c r="J231" s="345"/>
      <c r="K231" s="345"/>
      <c r="L231" s="345"/>
      <c r="M231" s="345"/>
      <c r="N231" s="345"/>
      <c r="O231" s="345"/>
      <c r="P231" s="345"/>
      <c r="Q231" s="345"/>
      <c r="R231" s="345"/>
      <c r="S231" s="345"/>
      <c r="T231" s="345"/>
      <c r="U231" s="345"/>
      <c r="V231" s="345"/>
      <c r="W231" s="345"/>
      <c r="X231" s="345"/>
      <c r="Y231" s="345"/>
      <c r="Z231" s="345"/>
      <c r="AA231" s="345"/>
      <c r="AB231" s="345"/>
      <c r="AC231" s="345"/>
      <c r="AD231" s="345"/>
      <c r="AE231" s="344"/>
      <c r="AF231" s="345"/>
      <c r="AG231" s="345"/>
      <c r="AH231" s="345"/>
      <c r="AI231" s="345"/>
      <c r="AJ231" s="345"/>
      <c r="AK231" s="345"/>
      <c r="AL231" s="345"/>
      <c r="AM231" s="444"/>
      <c r="AN231" s="344"/>
      <c r="AO231" s="345"/>
      <c r="AP231" s="345"/>
      <c r="AQ231" s="345"/>
      <c r="AR231" s="345"/>
      <c r="AS231" s="345"/>
      <c r="AT231" s="345"/>
      <c r="AU231" s="345"/>
      <c r="AV231" s="444"/>
      <c r="AW231" s="344"/>
      <c r="AX231" s="345"/>
      <c r="AY231" s="345"/>
      <c r="AZ231" s="345"/>
      <c r="BA231" s="345"/>
      <c r="BB231" s="345"/>
      <c r="BC231" s="345"/>
      <c r="BD231" s="345"/>
      <c r="BE231" s="444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</row>
    <row r="232" spans="1:84" ht="14.25" customHeight="1">
      <c r="A232" s="36"/>
      <c r="B232" s="36"/>
      <c r="C232" s="421"/>
      <c r="D232" s="422"/>
      <c r="E232" s="422"/>
      <c r="F232" s="422"/>
      <c r="G232" s="422"/>
      <c r="H232" s="422"/>
      <c r="I232" s="422"/>
      <c r="J232" s="422"/>
      <c r="K232" s="422"/>
      <c r="L232" s="422"/>
      <c r="M232" s="422"/>
      <c r="N232" s="422"/>
      <c r="O232" s="422"/>
      <c r="P232" s="422"/>
      <c r="Q232" s="422"/>
      <c r="R232" s="422"/>
      <c r="S232" s="422"/>
      <c r="T232" s="422"/>
      <c r="U232" s="422"/>
      <c r="V232" s="422"/>
      <c r="W232" s="422"/>
      <c r="X232" s="422"/>
      <c r="Y232" s="422"/>
      <c r="Z232" s="422"/>
      <c r="AA232" s="422"/>
      <c r="AB232" s="422"/>
      <c r="AC232" s="422"/>
      <c r="AD232" s="423"/>
      <c r="AE232" s="281"/>
      <c r="AF232" s="34"/>
      <c r="AG232" s="34"/>
      <c r="AH232" s="34"/>
      <c r="AI232" s="34"/>
      <c r="AJ232" s="34"/>
      <c r="AK232" s="34"/>
      <c r="AL232" s="34"/>
      <c r="AM232" s="37"/>
      <c r="AN232" s="281"/>
      <c r="AO232" s="34"/>
      <c r="AP232" s="34"/>
      <c r="AQ232" s="34"/>
      <c r="AR232" s="34"/>
      <c r="AS232" s="34"/>
      <c r="AT232" s="34"/>
      <c r="AU232" s="34"/>
      <c r="AV232" s="37"/>
      <c r="AW232" s="281"/>
      <c r="AX232" s="34"/>
      <c r="AY232" s="34"/>
      <c r="AZ232" s="34"/>
      <c r="BA232" s="34"/>
      <c r="BB232" s="34"/>
      <c r="BC232" s="34"/>
      <c r="BD232" s="34"/>
      <c r="BE232" s="37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</row>
    <row r="233" spans="1:84" ht="14.25" customHeight="1">
      <c r="A233" s="36"/>
      <c r="B233" s="36"/>
      <c r="C233" s="425" t="s">
        <v>101</v>
      </c>
      <c r="D233" s="282"/>
      <c r="E233" s="282"/>
      <c r="F233" s="282"/>
      <c r="G233" s="282"/>
      <c r="H233" s="282"/>
      <c r="I233" s="282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7"/>
      <c r="AE233" s="281"/>
      <c r="AF233" s="34"/>
      <c r="AG233" s="34"/>
      <c r="AH233" s="34"/>
      <c r="AI233" s="34"/>
      <c r="AJ233" s="34"/>
      <c r="AK233" s="34"/>
      <c r="AL233" s="34"/>
      <c r="AM233" s="37"/>
      <c r="AN233" s="281"/>
      <c r="AO233" s="34"/>
      <c r="AP233" s="34"/>
      <c r="AQ233" s="34"/>
      <c r="AR233" s="34"/>
      <c r="AS233" s="34"/>
      <c r="AT233" s="34"/>
      <c r="AU233" s="34"/>
      <c r="AV233" s="37"/>
      <c r="AW233" s="281"/>
      <c r="AX233" s="34"/>
      <c r="AY233" s="34"/>
      <c r="AZ233" s="34"/>
      <c r="BA233" s="34"/>
      <c r="BB233" s="34"/>
      <c r="BC233" s="34"/>
      <c r="BD233" s="34"/>
      <c r="BE233" s="37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</row>
    <row r="234" spans="1:84" s="637" customFormat="1" ht="14.25" customHeight="1">
      <c r="A234" s="634"/>
      <c r="B234" s="634"/>
      <c r="C234" s="612"/>
      <c r="D234" s="367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309"/>
      <c r="P234" s="309"/>
      <c r="Q234" s="309"/>
      <c r="R234" s="309"/>
      <c r="S234" s="309"/>
      <c r="T234" s="309"/>
      <c r="U234" s="309"/>
      <c r="V234" s="309"/>
      <c r="W234" s="309"/>
      <c r="X234" s="309"/>
      <c r="Y234" s="309"/>
      <c r="Z234" s="309"/>
      <c r="AA234" s="309"/>
      <c r="AB234" s="309"/>
      <c r="AC234" s="309"/>
      <c r="AD234" s="599"/>
      <c r="AE234" s="366"/>
      <c r="AF234" s="309"/>
      <c r="AG234" s="309"/>
      <c r="AH234" s="309"/>
      <c r="AI234" s="309"/>
      <c r="AJ234" s="309"/>
      <c r="AK234" s="309"/>
      <c r="AL234" s="309"/>
      <c r="AM234" s="599"/>
      <c r="AN234" s="366"/>
      <c r="AO234" s="309"/>
      <c r="AP234" s="309"/>
      <c r="AQ234" s="309"/>
      <c r="AR234" s="309"/>
      <c r="AS234" s="309"/>
      <c r="AT234" s="309"/>
      <c r="AU234" s="309"/>
      <c r="AV234" s="599"/>
      <c r="AW234" s="366"/>
      <c r="AX234" s="309"/>
      <c r="AY234" s="309"/>
      <c r="AZ234" s="309"/>
      <c r="BA234" s="309"/>
      <c r="BB234" s="309"/>
      <c r="BC234" s="309"/>
      <c r="BD234" s="309"/>
      <c r="BE234" s="599"/>
      <c r="BF234" s="634"/>
      <c r="BG234" s="634"/>
      <c r="BH234" s="634"/>
      <c r="BI234" s="634"/>
      <c r="BJ234" s="634"/>
      <c r="BK234" s="634"/>
      <c r="BL234" s="634"/>
      <c r="BM234" s="634"/>
      <c r="BN234" s="634"/>
      <c r="BO234" s="634"/>
      <c r="BP234" s="634"/>
      <c r="BQ234" s="634"/>
      <c r="BR234" s="634"/>
      <c r="BS234" s="634"/>
      <c r="BT234" s="634"/>
      <c r="BU234" s="634"/>
      <c r="BV234" s="634"/>
      <c r="BW234" s="634"/>
      <c r="BX234" s="634"/>
      <c r="BY234" s="634"/>
      <c r="BZ234" s="634"/>
      <c r="CA234" s="634"/>
      <c r="CB234" s="634"/>
      <c r="CC234" s="634"/>
      <c r="CD234" s="634"/>
      <c r="CE234" s="634"/>
      <c r="CF234" s="634"/>
    </row>
    <row r="235" spans="1:84" s="637" customFormat="1" ht="14.25" customHeight="1">
      <c r="A235" s="634"/>
      <c r="B235" s="634"/>
      <c r="C235" s="612"/>
      <c r="D235" s="367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09"/>
      <c r="P235" s="309"/>
      <c r="Q235" s="309"/>
      <c r="R235" s="309"/>
      <c r="S235" s="309"/>
      <c r="T235" s="309"/>
      <c r="U235" s="309"/>
      <c r="V235" s="309"/>
      <c r="W235" s="309"/>
      <c r="X235" s="309"/>
      <c r="Y235" s="309"/>
      <c r="Z235" s="309"/>
      <c r="AA235" s="309"/>
      <c r="AB235" s="309"/>
      <c r="AC235" s="309"/>
      <c r="AD235" s="599"/>
      <c r="AE235" s="366"/>
      <c r="AF235" s="309"/>
      <c r="AG235" s="309"/>
      <c r="AH235" s="309"/>
      <c r="AI235" s="309"/>
      <c r="AJ235" s="309"/>
      <c r="AK235" s="309"/>
      <c r="AL235" s="309"/>
      <c r="AM235" s="599"/>
      <c r="AN235" s="366"/>
      <c r="AO235" s="309"/>
      <c r="AP235" s="309"/>
      <c r="AQ235" s="309"/>
      <c r="AR235" s="309"/>
      <c r="AS235" s="309"/>
      <c r="AT235" s="309"/>
      <c r="AU235" s="309"/>
      <c r="AV235" s="599"/>
      <c r="AW235" s="366"/>
      <c r="AX235" s="309"/>
      <c r="AY235" s="309"/>
      <c r="AZ235" s="309"/>
      <c r="BA235" s="309"/>
      <c r="BB235" s="309"/>
      <c r="BC235" s="309"/>
      <c r="BD235" s="309"/>
      <c r="BE235" s="599"/>
      <c r="BF235" s="634"/>
      <c r="BG235" s="634"/>
      <c r="BH235" s="634"/>
      <c r="BI235" s="634"/>
      <c r="BJ235" s="634"/>
      <c r="BK235" s="634"/>
      <c r="BL235" s="634"/>
      <c r="BM235" s="634"/>
      <c r="BN235" s="634"/>
      <c r="BO235" s="634"/>
      <c r="BP235" s="634"/>
      <c r="BQ235" s="634"/>
      <c r="BR235" s="634"/>
      <c r="BS235" s="634"/>
      <c r="BT235" s="634"/>
      <c r="BU235" s="634"/>
      <c r="BV235" s="634"/>
      <c r="BW235" s="634"/>
      <c r="BX235" s="634"/>
      <c r="BY235" s="634"/>
      <c r="BZ235" s="634"/>
      <c r="CA235" s="634"/>
      <c r="CB235" s="634"/>
      <c r="CC235" s="634"/>
      <c r="CD235" s="634"/>
      <c r="CE235" s="634"/>
      <c r="CF235" s="634"/>
    </row>
    <row r="236" spans="1:84" s="637" customFormat="1" ht="14.25" customHeight="1">
      <c r="A236" s="634"/>
      <c r="B236" s="634"/>
      <c r="C236" s="612"/>
      <c r="D236" s="367"/>
      <c r="E236" s="309"/>
      <c r="F236" s="309"/>
      <c r="G236" s="309"/>
      <c r="H236" s="309"/>
      <c r="I236" s="309"/>
      <c r="J236" s="309"/>
      <c r="K236" s="309"/>
      <c r="L236" s="309"/>
      <c r="M236" s="309"/>
      <c r="N236" s="309"/>
      <c r="O236" s="309"/>
      <c r="P236" s="309"/>
      <c r="Q236" s="309"/>
      <c r="R236" s="309"/>
      <c r="S236" s="309"/>
      <c r="T236" s="309"/>
      <c r="U236" s="309"/>
      <c r="V236" s="309"/>
      <c r="W236" s="309"/>
      <c r="X236" s="309"/>
      <c r="Y236" s="309"/>
      <c r="Z236" s="309"/>
      <c r="AA236" s="309"/>
      <c r="AB236" s="309"/>
      <c r="AC236" s="309"/>
      <c r="AD236" s="599"/>
      <c r="AE236" s="366"/>
      <c r="AF236" s="309"/>
      <c r="AG236" s="309"/>
      <c r="AH236" s="309"/>
      <c r="AI236" s="309"/>
      <c r="AJ236" s="309"/>
      <c r="AK236" s="309"/>
      <c r="AL236" s="309"/>
      <c r="AM236" s="599"/>
      <c r="AN236" s="366"/>
      <c r="AO236" s="309"/>
      <c r="AP236" s="309"/>
      <c r="AQ236" s="309"/>
      <c r="AR236" s="309"/>
      <c r="AS236" s="309"/>
      <c r="AT236" s="309"/>
      <c r="AU236" s="309"/>
      <c r="AV236" s="599"/>
      <c r="AW236" s="366"/>
      <c r="AX236" s="309"/>
      <c r="AY236" s="309"/>
      <c r="AZ236" s="309"/>
      <c r="BA236" s="309"/>
      <c r="BB236" s="309"/>
      <c r="BC236" s="309"/>
      <c r="BD236" s="309"/>
      <c r="BE236" s="599"/>
      <c r="BF236" s="634"/>
      <c r="BG236" s="634"/>
      <c r="BH236" s="634"/>
      <c r="BI236" s="634"/>
      <c r="BJ236" s="634"/>
      <c r="BK236" s="634"/>
      <c r="BL236" s="634"/>
      <c r="BM236" s="634"/>
      <c r="BN236" s="634"/>
      <c r="BO236" s="634"/>
      <c r="BP236" s="634"/>
      <c r="BQ236" s="634"/>
      <c r="BR236" s="634"/>
      <c r="BS236" s="634"/>
      <c r="BT236" s="634"/>
      <c r="BU236" s="634"/>
      <c r="BV236" s="634"/>
      <c r="BW236" s="634"/>
      <c r="BX236" s="634"/>
      <c r="BY236" s="634"/>
      <c r="BZ236" s="634"/>
      <c r="CA236" s="634"/>
      <c r="CB236" s="634"/>
      <c r="CC236" s="634"/>
      <c r="CD236" s="634"/>
      <c r="CE236" s="634"/>
      <c r="CF236" s="634"/>
    </row>
    <row r="237" spans="1:84" s="637" customFormat="1" ht="14.25" customHeight="1">
      <c r="A237" s="634"/>
      <c r="B237" s="634"/>
      <c r="C237" s="612"/>
      <c r="D237" s="367"/>
      <c r="E237" s="309"/>
      <c r="F237" s="309"/>
      <c r="G237" s="309"/>
      <c r="H237" s="309"/>
      <c r="I237" s="309"/>
      <c r="J237" s="309"/>
      <c r="K237" s="309"/>
      <c r="L237" s="309"/>
      <c r="M237" s="309"/>
      <c r="N237" s="309"/>
      <c r="O237" s="309"/>
      <c r="P237" s="309"/>
      <c r="Q237" s="309"/>
      <c r="R237" s="309"/>
      <c r="S237" s="309"/>
      <c r="T237" s="309"/>
      <c r="U237" s="309"/>
      <c r="V237" s="309"/>
      <c r="W237" s="309"/>
      <c r="X237" s="309"/>
      <c r="Y237" s="309"/>
      <c r="Z237" s="309"/>
      <c r="AA237" s="309"/>
      <c r="AB237" s="309"/>
      <c r="AC237" s="309"/>
      <c r="AD237" s="599"/>
      <c r="AE237" s="366"/>
      <c r="AF237" s="309"/>
      <c r="AG237" s="309"/>
      <c r="AH237" s="309"/>
      <c r="AI237" s="309"/>
      <c r="AJ237" s="309"/>
      <c r="AK237" s="309"/>
      <c r="AL237" s="309"/>
      <c r="AM237" s="599"/>
      <c r="AN237" s="366"/>
      <c r="AO237" s="309"/>
      <c r="AP237" s="309"/>
      <c r="AQ237" s="309"/>
      <c r="AR237" s="309"/>
      <c r="AS237" s="309"/>
      <c r="AT237" s="309"/>
      <c r="AU237" s="309"/>
      <c r="AV237" s="599"/>
      <c r="AW237" s="366"/>
      <c r="AX237" s="309"/>
      <c r="AY237" s="309"/>
      <c r="AZ237" s="309"/>
      <c r="BA237" s="309"/>
      <c r="BB237" s="309"/>
      <c r="BC237" s="309"/>
      <c r="BD237" s="309"/>
      <c r="BE237" s="599"/>
      <c r="BF237" s="634"/>
      <c r="BG237" s="634"/>
      <c r="BH237" s="634"/>
      <c r="BI237" s="634"/>
      <c r="BJ237" s="634"/>
      <c r="BK237" s="634"/>
      <c r="BL237" s="634"/>
      <c r="BM237" s="634"/>
      <c r="BN237" s="634"/>
      <c r="BO237" s="634"/>
      <c r="BP237" s="634"/>
      <c r="BQ237" s="634"/>
      <c r="BR237" s="634"/>
      <c r="BS237" s="634"/>
      <c r="BT237" s="634"/>
      <c r="BU237" s="634"/>
      <c r="BV237" s="634"/>
      <c r="BW237" s="634"/>
      <c r="BX237" s="634"/>
      <c r="BY237" s="634"/>
      <c r="BZ237" s="634"/>
      <c r="CA237" s="634"/>
      <c r="CB237" s="634"/>
      <c r="CC237" s="634"/>
      <c r="CD237" s="634"/>
      <c r="CE237" s="634"/>
      <c r="CF237" s="634"/>
    </row>
    <row r="238" spans="1:84" s="637" customFormat="1" ht="14.25" customHeight="1">
      <c r="A238" s="634"/>
      <c r="B238" s="634"/>
      <c r="C238" s="612"/>
      <c r="D238" s="367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09"/>
      <c r="P238" s="309"/>
      <c r="Q238" s="309"/>
      <c r="R238" s="309"/>
      <c r="S238" s="309"/>
      <c r="T238" s="309"/>
      <c r="U238" s="309"/>
      <c r="V238" s="309"/>
      <c r="W238" s="309"/>
      <c r="X238" s="309"/>
      <c r="Y238" s="309"/>
      <c r="Z238" s="309"/>
      <c r="AA238" s="309"/>
      <c r="AB238" s="309"/>
      <c r="AC238" s="309"/>
      <c r="AD238" s="599"/>
      <c r="AE238" s="366"/>
      <c r="AF238" s="309"/>
      <c r="AG238" s="309"/>
      <c r="AH238" s="309"/>
      <c r="AI238" s="309"/>
      <c r="AJ238" s="309"/>
      <c r="AK238" s="309"/>
      <c r="AL238" s="309"/>
      <c r="AM238" s="599"/>
      <c r="AN238" s="366"/>
      <c r="AO238" s="309"/>
      <c r="AP238" s="309"/>
      <c r="AQ238" s="309"/>
      <c r="AR238" s="309"/>
      <c r="AS238" s="309"/>
      <c r="AT238" s="309"/>
      <c r="AU238" s="309"/>
      <c r="AV238" s="599"/>
      <c r="AW238" s="366"/>
      <c r="AX238" s="309"/>
      <c r="AY238" s="309"/>
      <c r="AZ238" s="309"/>
      <c r="BA238" s="309"/>
      <c r="BB238" s="309"/>
      <c r="BC238" s="309"/>
      <c r="BD238" s="309"/>
      <c r="BE238" s="599"/>
      <c r="BF238" s="634"/>
      <c r="BG238" s="634"/>
      <c r="BH238" s="634"/>
      <c r="BI238" s="634"/>
      <c r="BJ238" s="634"/>
      <c r="BK238" s="634"/>
      <c r="BL238" s="634"/>
      <c r="BM238" s="634"/>
      <c r="BN238" s="634"/>
      <c r="BO238" s="634"/>
      <c r="BP238" s="634"/>
      <c r="BQ238" s="634"/>
      <c r="BR238" s="634"/>
      <c r="BS238" s="634"/>
      <c r="BT238" s="634"/>
      <c r="BU238" s="634"/>
      <c r="BV238" s="634"/>
      <c r="BW238" s="634"/>
      <c r="BX238" s="634"/>
      <c r="BY238" s="634"/>
      <c r="BZ238" s="634"/>
      <c r="CA238" s="634"/>
      <c r="CB238" s="634"/>
      <c r="CC238" s="634"/>
      <c r="CD238" s="634"/>
      <c r="CE238" s="634"/>
      <c r="CF238" s="634"/>
    </row>
    <row r="239" spans="1:84" s="637" customFormat="1" ht="14.25" customHeight="1">
      <c r="A239" s="634"/>
      <c r="B239" s="634"/>
      <c r="C239" s="639"/>
      <c r="D239" s="308"/>
      <c r="E239" s="309"/>
      <c r="F239" s="309"/>
      <c r="G239" s="309"/>
      <c r="H239" s="309"/>
      <c r="I239" s="309"/>
      <c r="J239" s="309"/>
      <c r="K239" s="309"/>
      <c r="L239" s="309"/>
      <c r="M239" s="309"/>
      <c r="N239" s="309"/>
      <c r="O239" s="309"/>
      <c r="P239" s="309"/>
      <c r="Q239" s="309"/>
      <c r="R239" s="309"/>
      <c r="S239" s="309"/>
      <c r="T239" s="309"/>
      <c r="U239" s="309"/>
      <c r="V239" s="309"/>
      <c r="W239" s="309"/>
      <c r="X239" s="309"/>
      <c r="Y239" s="309"/>
      <c r="Z239" s="309"/>
      <c r="AA239" s="309"/>
      <c r="AB239" s="309"/>
      <c r="AC239" s="309"/>
      <c r="AD239" s="599"/>
      <c r="AE239" s="366"/>
      <c r="AF239" s="309"/>
      <c r="AG239" s="309"/>
      <c r="AH239" s="309"/>
      <c r="AI239" s="309"/>
      <c r="AJ239" s="309"/>
      <c r="AK239" s="309"/>
      <c r="AL239" s="309"/>
      <c r="AM239" s="599"/>
      <c r="AN239" s="366"/>
      <c r="AO239" s="309"/>
      <c r="AP239" s="309"/>
      <c r="AQ239" s="309"/>
      <c r="AR239" s="309"/>
      <c r="AS239" s="309"/>
      <c r="AT239" s="309"/>
      <c r="AU239" s="309"/>
      <c r="AV239" s="599"/>
      <c r="AW239" s="366"/>
      <c r="AX239" s="309"/>
      <c r="AY239" s="309"/>
      <c r="AZ239" s="309"/>
      <c r="BA239" s="309"/>
      <c r="BB239" s="309"/>
      <c r="BC239" s="309"/>
      <c r="BD239" s="309"/>
      <c r="BE239" s="599"/>
      <c r="BF239" s="634"/>
      <c r="BG239" s="634"/>
      <c r="BH239" s="634"/>
      <c r="BI239" s="634"/>
      <c r="BJ239" s="634"/>
      <c r="BK239" s="634"/>
      <c r="BL239" s="634"/>
      <c r="BM239" s="634"/>
      <c r="BN239" s="634"/>
      <c r="BO239" s="634"/>
      <c r="BP239" s="634"/>
      <c r="BQ239" s="634"/>
      <c r="BR239" s="634"/>
      <c r="BS239" s="634"/>
      <c r="BT239" s="634"/>
      <c r="BU239" s="634"/>
      <c r="BV239" s="634"/>
      <c r="BW239" s="634"/>
      <c r="BX239" s="634"/>
      <c r="BY239" s="634"/>
      <c r="BZ239" s="634"/>
      <c r="CA239" s="634"/>
      <c r="CB239" s="634"/>
      <c r="CC239" s="634"/>
      <c r="CD239" s="634"/>
      <c r="CE239" s="634"/>
      <c r="CF239" s="634"/>
    </row>
    <row r="240" spans="1:84" s="637" customFormat="1" ht="14.25" customHeight="1">
      <c r="A240" s="634"/>
      <c r="B240" s="634"/>
      <c r="C240" s="639"/>
      <c r="D240" s="308"/>
      <c r="E240" s="309"/>
      <c r="F240" s="309"/>
      <c r="G240" s="309"/>
      <c r="H240" s="309"/>
      <c r="I240" s="309"/>
      <c r="J240" s="309"/>
      <c r="K240" s="309"/>
      <c r="L240" s="309"/>
      <c r="M240" s="309"/>
      <c r="N240" s="309"/>
      <c r="O240" s="309"/>
      <c r="P240" s="309"/>
      <c r="Q240" s="309"/>
      <c r="R240" s="309"/>
      <c r="S240" s="309"/>
      <c r="T240" s="309"/>
      <c r="U240" s="309"/>
      <c r="V240" s="309"/>
      <c r="W240" s="309"/>
      <c r="X240" s="309"/>
      <c r="Y240" s="309"/>
      <c r="Z240" s="309"/>
      <c r="AA240" s="309"/>
      <c r="AB240" s="309"/>
      <c r="AC240" s="309"/>
      <c r="AD240" s="599"/>
      <c r="AE240" s="366"/>
      <c r="AF240" s="309"/>
      <c r="AG240" s="309"/>
      <c r="AH240" s="309"/>
      <c r="AI240" s="309"/>
      <c r="AJ240" s="309"/>
      <c r="AK240" s="309"/>
      <c r="AL240" s="309"/>
      <c r="AM240" s="599"/>
      <c r="AN240" s="366"/>
      <c r="AO240" s="309"/>
      <c r="AP240" s="309"/>
      <c r="AQ240" s="309"/>
      <c r="AR240" s="309"/>
      <c r="AS240" s="309"/>
      <c r="AT240" s="309"/>
      <c r="AU240" s="309"/>
      <c r="AV240" s="599"/>
      <c r="AW240" s="366"/>
      <c r="AX240" s="309"/>
      <c r="AY240" s="309"/>
      <c r="AZ240" s="309"/>
      <c r="BA240" s="309"/>
      <c r="BB240" s="309"/>
      <c r="BC240" s="309"/>
      <c r="BD240" s="309"/>
      <c r="BE240" s="599"/>
      <c r="BF240" s="634"/>
      <c r="BG240" s="634"/>
      <c r="BH240" s="634"/>
      <c r="BI240" s="634"/>
      <c r="BJ240" s="634"/>
      <c r="BK240" s="634"/>
      <c r="BL240" s="634"/>
      <c r="BM240" s="634"/>
      <c r="BN240" s="634"/>
      <c r="BO240" s="634"/>
      <c r="BP240" s="634"/>
      <c r="BQ240" s="634"/>
      <c r="BR240" s="634"/>
      <c r="BS240" s="634"/>
      <c r="BT240" s="634"/>
      <c r="BU240" s="634"/>
      <c r="BV240" s="634"/>
      <c r="BW240" s="634"/>
      <c r="BX240" s="634"/>
      <c r="BY240" s="634"/>
      <c r="BZ240" s="634"/>
      <c r="CA240" s="634"/>
      <c r="CB240" s="634"/>
      <c r="CC240" s="634"/>
      <c r="CD240" s="634"/>
      <c r="CE240" s="634"/>
      <c r="CF240" s="634"/>
    </row>
    <row r="241" spans="1:84" s="637" customFormat="1" ht="14.25" customHeight="1">
      <c r="A241" s="634"/>
      <c r="B241" s="634"/>
      <c r="C241" s="639"/>
      <c r="D241" s="308"/>
      <c r="E241" s="309"/>
      <c r="F241" s="309"/>
      <c r="G241" s="309"/>
      <c r="H241" s="309"/>
      <c r="I241" s="309"/>
      <c r="J241" s="309"/>
      <c r="K241" s="309"/>
      <c r="L241" s="309"/>
      <c r="M241" s="309"/>
      <c r="N241" s="309"/>
      <c r="O241" s="309"/>
      <c r="P241" s="309"/>
      <c r="Q241" s="309"/>
      <c r="R241" s="309"/>
      <c r="S241" s="309"/>
      <c r="T241" s="309"/>
      <c r="U241" s="309"/>
      <c r="V241" s="309"/>
      <c r="W241" s="309"/>
      <c r="X241" s="309"/>
      <c r="Y241" s="309"/>
      <c r="Z241" s="309"/>
      <c r="AA241" s="309"/>
      <c r="AB241" s="309"/>
      <c r="AC241" s="309"/>
      <c r="AD241" s="599"/>
      <c r="AE241" s="366"/>
      <c r="AF241" s="309"/>
      <c r="AG241" s="309"/>
      <c r="AH241" s="309"/>
      <c r="AI241" s="309"/>
      <c r="AJ241" s="309"/>
      <c r="AK241" s="309"/>
      <c r="AL241" s="309"/>
      <c r="AM241" s="599"/>
      <c r="AN241" s="366"/>
      <c r="AO241" s="309"/>
      <c r="AP241" s="309"/>
      <c r="AQ241" s="309"/>
      <c r="AR241" s="309"/>
      <c r="AS241" s="309"/>
      <c r="AT241" s="309"/>
      <c r="AU241" s="309"/>
      <c r="AV241" s="599"/>
      <c r="AW241" s="366"/>
      <c r="AX241" s="309"/>
      <c r="AY241" s="309"/>
      <c r="AZ241" s="309"/>
      <c r="BA241" s="309"/>
      <c r="BB241" s="309"/>
      <c r="BC241" s="309"/>
      <c r="BD241" s="309"/>
      <c r="BE241" s="599"/>
      <c r="BF241" s="634"/>
      <c r="BG241" s="634"/>
      <c r="BH241" s="634"/>
      <c r="BI241" s="634"/>
      <c r="BJ241" s="634"/>
      <c r="BK241" s="634"/>
      <c r="BL241" s="634"/>
      <c r="BM241" s="634"/>
      <c r="BN241" s="634"/>
      <c r="BO241" s="634"/>
      <c r="BP241" s="634"/>
      <c r="BQ241" s="634"/>
      <c r="BR241" s="634"/>
      <c r="BS241" s="634"/>
      <c r="BT241" s="634"/>
      <c r="BU241" s="634"/>
      <c r="BV241" s="634"/>
      <c r="BW241" s="634"/>
      <c r="BX241" s="634"/>
      <c r="BY241" s="634"/>
      <c r="BZ241" s="634"/>
      <c r="CA241" s="634"/>
      <c r="CB241" s="634"/>
      <c r="CC241" s="634"/>
      <c r="CD241" s="634"/>
      <c r="CE241" s="634"/>
      <c r="CF241" s="634"/>
    </row>
    <row r="242" spans="1:84" s="637" customFormat="1" ht="14.25" customHeight="1">
      <c r="A242" s="634"/>
      <c r="B242" s="634"/>
      <c r="C242" s="639"/>
      <c r="D242" s="308"/>
      <c r="E242" s="309"/>
      <c r="F242" s="309"/>
      <c r="G242" s="309"/>
      <c r="H242" s="309"/>
      <c r="I242" s="309"/>
      <c r="J242" s="309"/>
      <c r="K242" s="309"/>
      <c r="L242" s="309"/>
      <c r="M242" s="309"/>
      <c r="N242" s="309"/>
      <c r="O242" s="309"/>
      <c r="P242" s="309"/>
      <c r="Q242" s="309"/>
      <c r="R242" s="309"/>
      <c r="S242" s="309"/>
      <c r="T242" s="309"/>
      <c r="U242" s="309"/>
      <c r="V242" s="309"/>
      <c r="W242" s="309"/>
      <c r="X242" s="309"/>
      <c r="Y242" s="309"/>
      <c r="Z242" s="309"/>
      <c r="AA242" s="309"/>
      <c r="AB242" s="309"/>
      <c r="AC242" s="309"/>
      <c r="AD242" s="599"/>
      <c r="AE242" s="366"/>
      <c r="AF242" s="309"/>
      <c r="AG242" s="309"/>
      <c r="AH242" s="309"/>
      <c r="AI242" s="309"/>
      <c r="AJ242" s="309"/>
      <c r="AK242" s="309"/>
      <c r="AL242" s="309"/>
      <c r="AM242" s="599"/>
      <c r="AN242" s="366"/>
      <c r="AO242" s="309"/>
      <c r="AP242" s="309"/>
      <c r="AQ242" s="309"/>
      <c r="AR242" s="309"/>
      <c r="AS242" s="309"/>
      <c r="AT242" s="309"/>
      <c r="AU242" s="309"/>
      <c r="AV242" s="599"/>
      <c r="AW242" s="366"/>
      <c r="AX242" s="309"/>
      <c r="AY242" s="309"/>
      <c r="AZ242" s="309"/>
      <c r="BA242" s="309"/>
      <c r="BB242" s="309"/>
      <c r="BC242" s="309"/>
      <c r="BD242" s="309"/>
      <c r="BE242" s="599"/>
      <c r="BF242" s="634"/>
      <c r="BG242" s="634"/>
      <c r="BH242" s="634"/>
      <c r="BI242" s="634"/>
      <c r="BJ242" s="634"/>
      <c r="BK242" s="634"/>
      <c r="BL242" s="634"/>
      <c r="BM242" s="634"/>
      <c r="BN242" s="634"/>
      <c r="BO242" s="634"/>
      <c r="BP242" s="634"/>
      <c r="BQ242" s="634"/>
      <c r="BR242" s="634"/>
      <c r="BS242" s="634"/>
      <c r="BT242" s="634"/>
      <c r="BU242" s="634"/>
      <c r="BV242" s="634"/>
      <c r="BW242" s="634"/>
      <c r="BX242" s="634"/>
      <c r="BY242" s="634"/>
      <c r="BZ242" s="634"/>
      <c r="CA242" s="634"/>
      <c r="CB242" s="634"/>
      <c r="CC242" s="634"/>
      <c r="CD242" s="634"/>
      <c r="CE242" s="634"/>
      <c r="CF242" s="634"/>
    </row>
    <row r="243" spans="1:84" s="637" customFormat="1" ht="14.25" customHeight="1">
      <c r="A243" s="634"/>
      <c r="B243" s="634"/>
      <c r="C243" s="639"/>
      <c r="D243" s="308"/>
      <c r="E243" s="309"/>
      <c r="F243" s="309"/>
      <c r="G243" s="309"/>
      <c r="H243" s="309"/>
      <c r="I243" s="309"/>
      <c r="J243" s="309"/>
      <c r="K243" s="309"/>
      <c r="L243" s="309"/>
      <c r="M243" s="309"/>
      <c r="N243" s="309"/>
      <c r="O243" s="309"/>
      <c r="P243" s="309"/>
      <c r="Q243" s="309"/>
      <c r="R243" s="309"/>
      <c r="S243" s="309"/>
      <c r="T243" s="309"/>
      <c r="U243" s="309"/>
      <c r="V243" s="309"/>
      <c r="W243" s="309"/>
      <c r="X243" s="309"/>
      <c r="Y243" s="309"/>
      <c r="Z243" s="309"/>
      <c r="AA243" s="309"/>
      <c r="AB243" s="309"/>
      <c r="AC243" s="309"/>
      <c r="AD243" s="599"/>
      <c r="AE243" s="366"/>
      <c r="AF243" s="309"/>
      <c r="AG243" s="309"/>
      <c r="AH243" s="309"/>
      <c r="AI243" s="309"/>
      <c r="AJ243" s="309"/>
      <c r="AK243" s="309"/>
      <c r="AL243" s="309"/>
      <c r="AM243" s="599"/>
      <c r="AN243" s="366"/>
      <c r="AO243" s="309"/>
      <c r="AP243" s="309"/>
      <c r="AQ243" s="309"/>
      <c r="AR243" s="309"/>
      <c r="AS243" s="309"/>
      <c r="AT243" s="309"/>
      <c r="AU243" s="309"/>
      <c r="AV243" s="599"/>
      <c r="AW243" s="366"/>
      <c r="AX243" s="309"/>
      <c r="AY243" s="309"/>
      <c r="AZ243" s="309"/>
      <c r="BA243" s="309"/>
      <c r="BB243" s="309"/>
      <c r="BC243" s="309"/>
      <c r="BD243" s="309"/>
      <c r="BE243" s="599"/>
      <c r="BF243" s="634"/>
      <c r="BG243" s="634"/>
      <c r="BH243" s="634"/>
      <c r="BI243" s="634"/>
      <c r="BJ243" s="634"/>
      <c r="BK243" s="634"/>
      <c r="BL243" s="634"/>
      <c r="BM243" s="634"/>
      <c r="BN243" s="634"/>
      <c r="BO243" s="634"/>
      <c r="BP243" s="634"/>
      <c r="BQ243" s="634"/>
      <c r="BR243" s="634"/>
      <c r="BS243" s="634"/>
      <c r="BT243" s="634"/>
      <c r="BU243" s="634"/>
      <c r="BV243" s="634"/>
      <c r="BW243" s="634"/>
      <c r="BX243" s="634"/>
      <c r="BY243" s="634"/>
      <c r="BZ243" s="634"/>
      <c r="CA243" s="634"/>
      <c r="CB243" s="634"/>
      <c r="CC243" s="634"/>
      <c r="CD243" s="634"/>
      <c r="CE243" s="634"/>
      <c r="CF243" s="634"/>
    </row>
    <row r="244" spans="1:84" s="637" customFormat="1" ht="14.25" customHeight="1">
      <c r="A244" s="634"/>
      <c r="B244" s="634"/>
      <c r="C244" s="612" t="s">
        <v>102</v>
      </c>
      <c r="D244" s="399"/>
      <c r="E244" s="399"/>
      <c r="F244" s="399"/>
      <c r="G244" s="399"/>
      <c r="H244" s="596"/>
      <c r="I244" s="596"/>
      <c r="J244" s="596"/>
      <c r="K244" s="596"/>
      <c r="L244" s="596"/>
      <c r="M244" s="596"/>
      <c r="N244" s="596"/>
      <c r="O244" s="596"/>
      <c r="P244" s="596"/>
      <c r="Q244" s="596"/>
      <c r="R244" s="596"/>
      <c r="S244" s="596"/>
      <c r="T244" s="596"/>
      <c r="U244" s="596"/>
      <c r="V244" s="596"/>
      <c r="W244" s="596"/>
      <c r="X244" s="596"/>
      <c r="Y244" s="596"/>
      <c r="Z244" s="596"/>
      <c r="AA244" s="596"/>
      <c r="AB244" s="596"/>
      <c r="AC244" s="596"/>
      <c r="AD244" s="599"/>
      <c r="AE244" s="366"/>
      <c r="AF244" s="596"/>
      <c r="AG244" s="596"/>
      <c r="AH244" s="596"/>
      <c r="AI244" s="596"/>
      <c r="AJ244" s="596"/>
      <c r="AK244" s="596"/>
      <c r="AL244" s="596"/>
      <c r="AM244" s="599"/>
      <c r="AN244" s="366"/>
      <c r="AO244" s="596"/>
      <c r="AP244" s="596"/>
      <c r="AQ244" s="596"/>
      <c r="AR244" s="596"/>
      <c r="AS244" s="596"/>
      <c r="AT244" s="596"/>
      <c r="AU244" s="596"/>
      <c r="AV244" s="599"/>
      <c r="AW244" s="366"/>
      <c r="AX244" s="596"/>
      <c r="AY244" s="596"/>
      <c r="AZ244" s="596"/>
      <c r="BA244" s="596"/>
      <c r="BB244" s="596"/>
      <c r="BC244" s="596"/>
      <c r="BD244" s="596"/>
      <c r="BE244" s="599"/>
      <c r="BF244" s="634"/>
      <c r="BG244" s="634"/>
      <c r="BH244" s="634"/>
      <c r="BI244" s="634"/>
      <c r="BJ244" s="634"/>
      <c r="BK244" s="634"/>
      <c r="BL244" s="634"/>
      <c r="BM244" s="634"/>
      <c r="BN244" s="634"/>
      <c r="BO244" s="634"/>
      <c r="BP244" s="634"/>
      <c r="BQ244" s="634"/>
      <c r="BR244" s="634"/>
      <c r="BS244" s="634"/>
      <c r="BT244" s="634"/>
      <c r="BU244" s="634"/>
      <c r="BV244" s="634"/>
      <c r="BW244" s="634"/>
      <c r="BX244" s="634"/>
      <c r="BY244" s="634"/>
      <c r="BZ244" s="634"/>
      <c r="CA244" s="634"/>
      <c r="CB244" s="634"/>
      <c r="CC244" s="634"/>
      <c r="CD244" s="634"/>
      <c r="CE244" s="634"/>
      <c r="CF244" s="634"/>
    </row>
    <row r="245" spans="1:84" s="637" customFormat="1" ht="14.25" customHeight="1">
      <c r="A245" s="634"/>
      <c r="B245" s="634"/>
      <c r="C245" s="612"/>
      <c r="D245" s="368" t="s">
        <v>23</v>
      </c>
      <c r="E245" s="309"/>
      <c r="F245" s="309"/>
      <c r="G245" s="309"/>
      <c r="H245" s="309"/>
      <c r="I245" s="309"/>
      <c r="J245" s="309"/>
      <c r="K245" s="309"/>
      <c r="L245" s="309"/>
      <c r="M245" s="309"/>
      <c r="N245" s="309"/>
      <c r="O245" s="309"/>
      <c r="P245" s="309"/>
      <c r="Q245" s="309"/>
      <c r="R245" s="309"/>
      <c r="S245" s="309"/>
      <c r="T245" s="309"/>
      <c r="U245" s="309"/>
      <c r="V245" s="309"/>
      <c r="W245" s="309"/>
      <c r="X245" s="309"/>
      <c r="Y245" s="309"/>
      <c r="Z245" s="309"/>
      <c r="AA245" s="309"/>
      <c r="AB245" s="309"/>
      <c r="AC245" s="309"/>
      <c r="AD245" s="599"/>
      <c r="AE245" s="366"/>
      <c r="AF245" s="309"/>
      <c r="AG245" s="309"/>
      <c r="AH245" s="309"/>
      <c r="AI245" s="309"/>
      <c r="AJ245" s="309"/>
      <c r="AK245" s="309"/>
      <c r="AL245" s="309"/>
      <c r="AM245" s="599"/>
      <c r="AN245" s="366"/>
      <c r="AO245" s="309"/>
      <c r="AP245" s="309"/>
      <c r="AQ245" s="309"/>
      <c r="AR245" s="309"/>
      <c r="AS245" s="309"/>
      <c r="AT245" s="309"/>
      <c r="AU245" s="309"/>
      <c r="AV245" s="599"/>
      <c r="AW245" s="366"/>
      <c r="AX245" s="309"/>
      <c r="AY245" s="309"/>
      <c r="AZ245" s="309"/>
      <c r="BA245" s="309"/>
      <c r="BB245" s="309"/>
      <c r="BC245" s="309"/>
      <c r="BD245" s="309"/>
      <c r="BE245" s="599"/>
      <c r="BF245" s="634"/>
      <c r="BG245" s="634"/>
      <c r="BH245" s="634"/>
      <c r="BI245" s="634"/>
      <c r="BJ245" s="634"/>
      <c r="BK245" s="634"/>
      <c r="BL245" s="634"/>
      <c r="BM245" s="634"/>
      <c r="BN245" s="634"/>
      <c r="BO245" s="634"/>
      <c r="BP245" s="634"/>
      <c r="BQ245" s="634"/>
      <c r="BR245" s="634"/>
      <c r="BS245" s="634"/>
      <c r="BT245" s="634"/>
      <c r="BU245" s="634"/>
      <c r="BV245" s="634"/>
      <c r="BW245" s="634"/>
      <c r="BX245" s="634"/>
      <c r="BY245" s="634"/>
      <c r="BZ245" s="634"/>
      <c r="CA245" s="634"/>
      <c r="CB245" s="634"/>
      <c r="CC245" s="634"/>
      <c r="CD245" s="634"/>
      <c r="CE245" s="634"/>
      <c r="CF245" s="634"/>
    </row>
    <row r="246" spans="1:84" s="637" customFormat="1" ht="14.25" customHeight="1">
      <c r="A246" s="634"/>
      <c r="B246" s="634"/>
      <c r="C246" s="612"/>
      <c r="D246" s="368" t="s">
        <v>23</v>
      </c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09"/>
      <c r="AD246" s="599"/>
      <c r="AE246" s="366"/>
      <c r="AF246" s="309"/>
      <c r="AG246" s="309"/>
      <c r="AH246" s="309"/>
      <c r="AI246" s="309"/>
      <c r="AJ246" s="309"/>
      <c r="AK246" s="309"/>
      <c r="AL246" s="309"/>
      <c r="AM246" s="599"/>
      <c r="AN246" s="366"/>
      <c r="AO246" s="309"/>
      <c r="AP246" s="309"/>
      <c r="AQ246" s="309"/>
      <c r="AR246" s="309"/>
      <c r="AS246" s="309"/>
      <c r="AT246" s="309"/>
      <c r="AU246" s="309"/>
      <c r="AV246" s="599"/>
      <c r="AW246" s="366"/>
      <c r="AX246" s="309"/>
      <c r="AY246" s="309"/>
      <c r="AZ246" s="309"/>
      <c r="BA246" s="309"/>
      <c r="BB246" s="309"/>
      <c r="BC246" s="309"/>
      <c r="BD246" s="309"/>
      <c r="BE246" s="599"/>
      <c r="BF246" s="634"/>
      <c r="BG246" s="634"/>
      <c r="BH246" s="634"/>
      <c r="BI246" s="634"/>
      <c r="BJ246" s="634"/>
      <c r="BK246" s="634"/>
      <c r="BL246" s="634"/>
      <c r="BM246" s="634"/>
      <c r="BN246" s="634"/>
      <c r="BO246" s="634"/>
      <c r="BP246" s="634"/>
      <c r="BQ246" s="634"/>
      <c r="BR246" s="634"/>
      <c r="BS246" s="634"/>
      <c r="BT246" s="634"/>
      <c r="BU246" s="634"/>
      <c r="BV246" s="634"/>
      <c r="BW246" s="634"/>
      <c r="BX246" s="634"/>
      <c r="BY246" s="634"/>
      <c r="BZ246" s="634"/>
      <c r="CA246" s="634"/>
      <c r="CB246" s="634"/>
      <c r="CC246" s="634"/>
      <c r="CD246" s="634"/>
      <c r="CE246" s="634"/>
      <c r="CF246" s="634"/>
    </row>
    <row r="247" spans="1:84" s="637" customFormat="1" ht="14.25" customHeight="1">
      <c r="A247" s="634"/>
      <c r="B247" s="634"/>
      <c r="C247" s="612"/>
      <c r="D247" s="370"/>
      <c r="E247" s="309"/>
      <c r="F247" s="309"/>
      <c r="G247" s="309"/>
      <c r="H247" s="309"/>
      <c r="I247" s="309"/>
      <c r="J247" s="309"/>
      <c r="K247" s="309"/>
      <c r="L247" s="309"/>
      <c r="M247" s="309"/>
      <c r="N247" s="309"/>
      <c r="O247" s="309"/>
      <c r="P247" s="309"/>
      <c r="Q247" s="309"/>
      <c r="R247" s="309"/>
      <c r="S247" s="309"/>
      <c r="T247" s="309"/>
      <c r="U247" s="309"/>
      <c r="V247" s="309"/>
      <c r="W247" s="309"/>
      <c r="X247" s="309"/>
      <c r="Y247" s="309"/>
      <c r="Z247" s="309"/>
      <c r="AA247" s="309"/>
      <c r="AB247" s="309"/>
      <c r="AC247" s="309"/>
      <c r="AD247" s="599"/>
      <c r="AE247" s="366"/>
      <c r="AF247" s="309"/>
      <c r="AG247" s="309"/>
      <c r="AH247" s="309"/>
      <c r="AI247" s="309"/>
      <c r="AJ247" s="309"/>
      <c r="AK247" s="309"/>
      <c r="AL247" s="309"/>
      <c r="AM247" s="599"/>
      <c r="AN247" s="366"/>
      <c r="AO247" s="309"/>
      <c r="AP247" s="309"/>
      <c r="AQ247" s="309"/>
      <c r="AR247" s="309"/>
      <c r="AS247" s="309"/>
      <c r="AT247" s="309"/>
      <c r="AU247" s="309"/>
      <c r="AV247" s="599"/>
      <c r="AW247" s="366"/>
      <c r="AX247" s="309"/>
      <c r="AY247" s="309"/>
      <c r="AZ247" s="309"/>
      <c r="BA247" s="309"/>
      <c r="BB247" s="309"/>
      <c r="BC247" s="309"/>
      <c r="BD247" s="309"/>
      <c r="BE247" s="599"/>
      <c r="BF247" s="634"/>
      <c r="BG247" s="634"/>
      <c r="BH247" s="634"/>
      <c r="BI247" s="634"/>
      <c r="BJ247" s="634"/>
      <c r="BK247" s="634"/>
      <c r="BL247" s="634"/>
      <c r="BM247" s="634"/>
      <c r="BN247" s="634"/>
      <c r="BO247" s="634"/>
      <c r="BP247" s="634"/>
      <c r="BQ247" s="634"/>
      <c r="BR247" s="634"/>
      <c r="BS247" s="634"/>
      <c r="BT247" s="634"/>
      <c r="BU247" s="634"/>
      <c r="BV247" s="634"/>
      <c r="BW247" s="634"/>
      <c r="BX247" s="634"/>
      <c r="BY247" s="634"/>
      <c r="BZ247" s="634"/>
      <c r="CA247" s="634"/>
      <c r="CB247" s="634"/>
      <c r="CC247" s="634"/>
      <c r="CD247" s="634"/>
      <c r="CE247" s="634"/>
      <c r="CF247" s="634"/>
    </row>
    <row r="248" spans="1:84" s="637" customFormat="1" ht="14.25" customHeight="1">
      <c r="A248" s="634"/>
      <c r="B248" s="634"/>
      <c r="C248" s="612"/>
      <c r="D248" s="367"/>
      <c r="E248" s="309"/>
      <c r="F248" s="309"/>
      <c r="G248" s="309"/>
      <c r="H248" s="309"/>
      <c r="I248" s="309"/>
      <c r="J248" s="309"/>
      <c r="K248" s="309"/>
      <c r="L248" s="309"/>
      <c r="M248" s="309"/>
      <c r="N248" s="309"/>
      <c r="O248" s="309"/>
      <c r="P248" s="309"/>
      <c r="Q248" s="309"/>
      <c r="R248" s="309"/>
      <c r="S248" s="309"/>
      <c r="T248" s="309"/>
      <c r="U248" s="309"/>
      <c r="V248" s="309"/>
      <c r="W248" s="309"/>
      <c r="X248" s="309"/>
      <c r="Y248" s="309"/>
      <c r="Z248" s="309"/>
      <c r="AA248" s="309"/>
      <c r="AB248" s="309"/>
      <c r="AC248" s="309"/>
      <c r="AD248" s="599"/>
      <c r="AE248" s="366"/>
      <c r="AF248" s="309"/>
      <c r="AG248" s="309"/>
      <c r="AH248" s="309"/>
      <c r="AI248" s="309"/>
      <c r="AJ248" s="309"/>
      <c r="AK248" s="309"/>
      <c r="AL248" s="309"/>
      <c r="AM248" s="599"/>
      <c r="AN248" s="366"/>
      <c r="AO248" s="309"/>
      <c r="AP248" s="309"/>
      <c r="AQ248" s="309"/>
      <c r="AR248" s="309"/>
      <c r="AS248" s="309"/>
      <c r="AT248" s="309"/>
      <c r="AU248" s="309"/>
      <c r="AV248" s="599"/>
      <c r="AW248" s="366"/>
      <c r="AX248" s="309"/>
      <c r="AY248" s="309"/>
      <c r="AZ248" s="309"/>
      <c r="BA248" s="309"/>
      <c r="BB248" s="309"/>
      <c r="BC248" s="309"/>
      <c r="BD248" s="309"/>
      <c r="BE248" s="599"/>
      <c r="BF248" s="634"/>
      <c r="BG248" s="634"/>
      <c r="BH248" s="634"/>
      <c r="BI248" s="634"/>
      <c r="BJ248" s="634"/>
      <c r="BK248" s="634"/>
      <c r="BL248" s="634"/>
      <c r="BM248" s="634"/>
      <c r="BN248" s="634"/>
      <c r="BO248" s="634"/>
      <c r="BP248" s="634"/>
      <c r="BQ248" s="634"/>
      <c r="BR248" s="634"/>
      <c r="BS248" s="634"/>
      <c r="BT248" s="634"/>
      <c r="BU248" s="634"/>
      <c r="BV248" s="634"/>
      <c r="BW248" s="634"/>
      <c r="BX248" s="634"/>
      <c r="BY248" s="634"/>
      <c r="BZ248" s="634"/>
      <c r="CA248" s="634"/>
      <c r="CB248" s="634"/>
      <c r="CC248" s="634"/>
      <c r="CD248" s="634"/>
      <c r="CE248" s="634"/>
      <c r="CF248" s="634"/>
    </row>
    <row r="249" spans="1:84" s="637" customFormat="1" ht="14.25" customHeight="1">
      <c r="A249" s="634"/>
      <c r="B249" s="634"/>
      <c r="C249" s="612"/>
      <c r="D249" s="367"/>
      <c r="E249" s="309"/>
      <c r="F249" s="309"/>
      <c r="G249" s="309"/>
      <c r="H249" s="309"/>
      <c r="I249" s="309"/>
      <c r="J249" s="309"/>
      <c r="K249" s="309"/>
      <c r="L249" s="309"/>
      <c r="M249" s="309"/>
      <c r="N249" s="309"/>
      <c r="O249" s="309"/>
      <c r="P249" s="309"/>
      <c r="Q249" s="309"/>
      <c r="R249" s="309"/>
      <c r="S249" s="309"/>
      <c r="T249" s="309"/>
      <c r="U249" s="309"/>
      <c r="V249" s="309"/>
      <c r="W249" s="309"/>
      <c r="X249" s="309"/>
      <c r="Y249" s="309"/>
      <c r="Z249" s="309"/>
      <c r="AA249" s="309"/>
      <c r="AB249" s="309"/>
      <c r="AC249" s="309"/>
      <c r="AD249" s="599"/>
      <c r="AE249" s="366"/>
      <c r="AF249" s="309"/>
      <c r="AG249" s="309"/>
      <c r="AH249" s="309"/>
      <c r="AI249" s="309"/>
      <c r="AJ249" s="309"/>
      <c r="AK249" s="309"/>
      <c r="AL249" s="309"/>
      <c r="AM249" s="599"/>
      <c r="AN249" s="366"/>
      <c r="AO249" s="309"/>
      <c r="AP249" s="309"/>
      <c r="AQ249" s="309"/>
      <c r="AR249" s="309"/>
      <c r="AS249" s="309"/>
      <c r="AT249" s="309"/>
      <c r="AU249" s="309"/>
      <c r="AV249" s="599"/>
      <c r="AW249" s="366"/>
      <c r="AX249" s="309"/>
      <c r="AY249" s="309"/>
      <c r="AZ249" s="309"/>
      <c r="BA249" s="309"/>
      <c r="BB249" s="309"/>
      <c r="BC249" s="309"/>
      <c r="BD249" s="309"/>
      <c r="BE249" s="599"/>
      <c r="BF249" s="634"/>
      <c r="BG249" s="634"/>
      <c r="BH249" s="634"/>
      <c r="BI249" s="634"/>
      <c r="BJ249" s="634"/>
      <c r="BK249" s="634"/>
      <c r="BL249" s="634"/>
      <c r="BM249" s="634"/>
      <c r="BN249" s="634"/>
      <c r="BO249" s="634"/>
      <c r="BP249" s="634"/>
      <c r="BQ249" s="634"/>
      <c r="BR249" s="634"/>
      <c r="BS249" s="634"/>
      <c r="BT249" s="634"/>
      <c r="BU249" s="634"/>
      <c r="BV249" s="634"/>
      <c r="BW249" s="634"/>
      <c r="BX249" s="634"/>
      <c r="BY249" s="634"/>
      <c r="BZ249" s="634"/>
      <c r="CA249" s="634"/>
      <c r="CB249" s="634"/>
      <c r="CC249" s="634"/>
      <c r="CD249" s="634"/>
      <c r="CE249" s="634"/>
      <c r="CF249" s="634"/>
    </row>
    <row r="250" spans="1:84" s="637" customFormat="1" ht="14.25" customHeight="1">
      <c r="A250" s="634"/>
      <c r="B250" s="634"/>
      <c r="C250" s="639"/>
      <c r="D250" s="36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309"/>
      <c r="S250" s="309"/>
      <c r="T250" s="309"/>
      <c r="U250" s="309"/>
      <c r="V250" s="309"/>
      <c r="W250" s="309"/>
      <c r="X250" s="309"/>
      <c r="Y250" s="309"/>
      <c r="Z250" s="309"/>
      <c r="AA250" s="309"/>
      <c r="AB250" s="309"/>
      <c r="AC250" s="309"/>
      <c r="AD250" s="599"/>
      <c r="AE250" s="366"/>
      <c r="AF250" s="309"/>
      <c r="AG250" s="309"/>
      <c r="AH250" s="309"/>
      <c r="AI250" s="309"/>
      <c r="AJ250" s="309"/>
      <c r="AK250" s="309"/>
      <c r="AL250" s="309"/>
      <c r="AM250" s="599"/>
      <c r="AN250" s="366"/>
      <c r="AO250" s="309"/>
      <c r="AP250" s="309"/>
      <c r="AQ250" s="309"/>
      <c r="AR250" s="309"/>
      <c r="AS250" s="309"/>
      <c r="AT250" s="309"/>
      <c r="AU250" s="309"/>
      <c r="AV250" s="599"/>
      <c r="AW250" s="366"/>
      <c r="AX250" s="309"/>
      <c r="AY250" s="309"/>
      <c r="AZ250" s="309"/>
      <c r="BA250" s="309"/>
      <c r="BB250" s="309"/>
      <c r="BC250" s="309"/>
      <c r="BD250" s="309"/>
      <c r="BE250" s="599"/>
      <c r="BF250" s="634"/>
      <c r="BG250" s="634"/>
      <c r="BH250" s="634"/>
      <c r="BI250" s="634"/>
      <c r="BJ250" s="634"/>
      <c r="BK250" s="634"/>
      <c r="BL250" s="634"/>
      <c r="BM250" s="634"/>
      <c r="BN250" s="634"/>
      <c r="BO250" s="634"/>
      <c r="BP250" s="634"/>
      <c r="BQ250" s="634"/>
      <c r="BR250" s="634"/>
      <c r="BS250" s="634"/>
      <c r="BT250" s="634"/>
      <c r="BU250" s="634"/>
      <c r="BV250" s="634"/>
      <c r="BW250" s="634"/>
      <c r="BX250" s="634"/>
      <c r="BY250" s="634"/>
      <c r="BZ250" s="634"/>
      <c r="CA250" s="634"/>
      <c r="CB250" s="634"/>
      <c r="CC250" s="634"/>
      <c r="CD250" s="634"/>
      <c r="CE250" s="634"/>
      <c r="CF250" s="634"/>
    </row>
    <row r="251" spans="1:84" s="637" customFormat="1" ht="14.25" customHeight="1">
      <c r="A251" s="634"/>
      <c r="B251" s="634"/>
      <c r="C251" s="639"/>
      <c r="D251" s="370"/>
      <c r="E251" s="309"/>
      <c r="F251" s="309"/>
      <c r="G251" s="309"/>
      <c r="H251" s="309"/>
      <c r="I251" s="309"/>
      <c r="J251" s="309"/>
      <c r="K251" s="309"/>
      <c r="L251" s="309"/>
      <c r="M251" s="309"/>
      <c r="N251" s="309"/>
      <c r="O251" s="309"/>
      <c r="P251" s="309"/>
      <c r="Q251" s="309"/>
      <c r="R251" s="309"/>
      <c r="S251" s="309"/>
      <c r="T251" s="309"/>
      <c r="U251" s="309"/>
      <c r="V251" s="309"/>
      <c r="W251" s="309"/>
      <c r="X251" s="309"/>
      <c r="Y251" s="309"/>
      <c r="Z251" s="309"/>
      <c r="AA251" s="309"/>
      <c r="AB251" s="309"/>
      <c r="AC251" s="309"/>
      <c r="AD251" s="599"/>
      <c r="AE251" s="366"/>
      <c r="AF251" s="309"/>
      <c r="AG251" s="309"/>
      <c r="AH251" s="309"/>
      <c r="AI251" s="309"/>
      <c r="AJ251" s="309"/>
      <c r="AK251" s="309"/>
      <c r="AL251" s="309"/>
      <c r="AM251" s="599"/>
      <c r="AN251" s="366"/>
      <c r="AO251" s="309"/>
      <c r="AP251" s="309"/>
      <c r="AQ251" s="309"/>
      <c r="AR251" s="309"/>
      <c r="AS251" s="309"/>
      <c r="AT251" s="309"/>
      <c r="AU251" s="309"/>
      <c r="AV251" s="599"/>
      <c r="AW251" s="366"/>
      <c r="AX251" s="309"/>
      <c r="AY251" s="309"/>
      <c r="AZ251" s="309"/>
      <c r="BA251" s="309"/>
      <c r="BB251" s="309"/>
      <c r="BC251" s="309"/>
      <c r="BD251" s="309"/>
      <c r="BE251" s="599"/>
      <c r="BF251" s="634"/>
      <c r="BG251" s="634"/>
      <c r="BH251" s="634"/>
      <c r="BI251" s="634"/>
      <c r="BJ251" s="634"/>
      <c r="BK251" s="634"/>
      <c r="BL251" s="634"/>
      <c r="BM251" s="634"/>
      <c r="BN251" s="634"/>
      <c r="BO251" s="634"/>
      <c r="BP251" s="634"/>
      <c r="BQ251" s="634"/>
      <c r="BR251" s="634"/>
      <c r="BS251" s="634"/>
      <c r="BT251" s="634"/>
      <c r="BU251" s="634"/>
      <c r="BV251" s="634"/>
      <c r="BW251" s="634"/>
      <c r="BX251" s="634"/>
      <c r="BY251" s="634"/>
      <c r="BZ251" s="634"/>
      <c r="CA251" s="634"/>
      <c r="CB251" s="634"/>
      <c r="CC251" s="634"/>
      <c r="CD251" s="634"/>
      <c r="CE251" s="634"/>
      <c r="CF251" s="634"/>
    </row>
    <row r="252" spans="1:84" s="637" customFormat="1" ht="14.25" customHeight="1">
      <c r="A252" s="634"/>
      <c r="B252" s="634"/>
      <c r="C252" s="639"/>
      <c r="D252" s="370"/>
      <c r="E252" s="309"/>
      <c r="F252" s="309"/>
      <c r="G252" s="309"/>
      <c r="H252" s="309"/>
      <c r="I252" s="309"/>
      <c r="J252" s="309"/>
      <c r="K252" s="309"/>
      <c r="L252" s="309"/>
      <c r="M252" s="309"/>
      <c r="N252" s="309"/>
      <c r="O252" s="309"/>
      <c r="P252" s="309"/>
      <c r="Q252" s="309"/>
      <c r="R252" s="309"/>
      <c r="S252" s="309"/>
      <c r="T252" s="309"/>
      <c r="U252" s="309"/>
      <c r="V252" s="309"/>
      <c r="W252" s="309"/>
      <c r="X252" s="309"/>
      <c r="Y252" s="309"/>
      <c r="Z252" s="309"/>
      <c r="AA252" s="309"/>
      <c r="AB252" s="309"/>
      <c r="AC252" s="309"/>
      <c r="AD252" s="599"/>
      <c r="AE252" s="366"/>
      <c r="AF252" s="309"/>
      <c r="AG252" s="309"/>
      <c r="AH252" s="309"/>
      <c r="AI252" s="309"/>
      <c r="AJ252" s="309"/>
      <c r="AK252" s="309"/>
      <c r="AL252" s="309"/>
      <c r="AM252" s="599"/>
      <c r="AN252" s="366"/>
      <c r="AO252" s="309"/>
      <c r="AP252" s="309"/>
      <c r="AQ252" s="309"/>
      <c r="AR252" s="309"/>
      <c r="AS252" s="309"/>
      <c r="AT252" s="309"/>
      <c r="AU252" s="309"/>
      <c r="AV252" s="599"/>
      <c r="AW252" s="366"/>
      <c r="AX252" s="309"/>
      <c r="AY252" s="309"/>
      <c r="AZ252" s="309"/>
      <c r="BA252" s="309"/>
      <c r="BB252" s="309"/>
      <c r="BC252" s="309"/>
      <c r="BD252" s="309"/>
      <c r="BE252" s="599"/>
      <c r="BF252" s="634"/>
      <c r="BG252" s="634"/>
      <c r="BH252" s="634"/>
      <c r="BI252" s="634"/>
      <c r="BJ252" s="634"/>
      <c r="BK252" s="634"/>
      <c r="BL252" s="634"/>
      <c r="BM252" s="634"/>
      <c r="BN252" s="634"/>
      <c r="BO252" s="634"/>
      <c r="BP252" s="634"/>
      <c r="BQ252" s="634"/>
      <c r="BR252" s="634"/>
      <c r="BS252" s="634"/>
      <c r="BT252" s="634"/>
      <c r="BU252" s="634"/>
      <c r="BV252" s="634"/>
      <c r="BW252" s="634"/>
      <c r="BX252" s="634"/>
      <c r="BY252" s="634"/>
      <c r="BZ252" s="634"/>
      <c r="CA252" s="634"/>
      <c r="CB252" s="634"/>
      <c r="CC252" s="634"/>
      <c r="CD252" s="634"/>
      <c r="CE252" s="634"/>
      <c r="CF252" s="634"/>
    </row>
    <row r="253" spans="1:84" s="637" customFormat="1" ht="14.25" customHeight="1">
      <c r="A253" s="634"/>
      <c r="B253" s="634"/>
      <c r="C253" s="639"/>
      <c r="D253" s="308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09"/>
      <c r="P253" s="309"/>
      <c r="Q253" s="309"/>
      <c r="R253" s="309"/>
      <c r="S253" s="309"/>
      <c r="T253" s="309"/>
      <c r="U253" s="309"/>
      <c r="V253" s="309"/>
      <c r="W253" s="309"/>
      <c r="X253" s="309"/>
      <c r="Y253" s="309"/>
      <c r="Z253" s="309"/>
      <c r="AA253" s="309"/>
      <c r="AB253" s="309"/>
      <c r="AC253" s="309"/>
      <c r="AD253" s="599"/>
      <c r="AE253" s="366"/>
      <c r="AF253" s="309"/>
      <c r="AG253" s="309"/>
      <c r="AH253" s="309"/>
      <c r="AI253" s="309"/>
      <c r="AJ253" s="309"/>
      <c r="AK253" s="309"/>
      <c r="AL253" s="309"/>
      <c r="AM253" s="599"/>
      <c r="AN253" s="366"/>
      <c r="AO253" s="309"/>
      <c r="AP253" s="309"/>
      <c r="AQ253" s="309"/>
      <c r="AR253" s="309"/>
      <c r="AS253" s="309"/>
      <c r="AT253" s="309"/>
      <c r="AU253" s="309"/>
      <c r="AV253" s="599"/>
      <c r="AW253" s="366"/>
      <c r="AX253" s="309"/>
      <c r="AY253" s="309"/>
      <c r="AZ253" s="309"/>
      <c r="BA253" s="309"/>
      <c r="BB253" s="309"/>
      <c r="BC253" s="309"/>
      <c r="BD253" s="309"/>
      <c r="BE253" s="599"/>
      <c r="BF253" s="634"/>
      <c r="BG253" s="634"/>
      <c r="BH253" s="634"/>
      <c r="BI253" s="634"/>
      <c r="BJ253" s="634"/>
      <c r="BK253" s="634"/>
      <c r="BL253" s="634"/>
      <c r="BM253" s="634"/>
      <c r="BN253" s="634"/>
      <c r="BO253" s="634"/>
      <c r="BP253" s="634"/>
      <c r="BQ253" s="634"/>
      <c r="BR253" s="634"/>
      <c r="BS253" s="634"/>
      <c r="BT253" s="634"/>
      <c r="BU253" s="634"/>
      <c r="BV253" s="634"/>
      <c r="BW253" s="634"/>
      <c r="BX253" s="634"/>
      <c r="BY253" s="634"/>
      <c r="BZ253" s="634"/>
      <c r="CA253" s="634"/>
      <c r="CB253" s="634"/>
      <c r="CC253" s="634"/>
      <c r="CD253" s="634"/>
      <c r="CE253" s="634"/>
      <c r="CF253" s="634"/>
    </row>
    <row r="254" spans="1:84" s="637" customFormat="1" ht="14.25" customHeight="1">
      <c r="A254" s="634"/>
      <c r="B254" s="634"/>
      <c r="C254" s="639"/>
      <c r="D254" s="308"/>
      <c r="E254" s="309"/>
      <c r="F254" s="309"/>
      <c r="G254" s="309"/>
      <c r="H254" s="309"/>
      <c r="I254" s="309"/>
      <c r="J254" s="309"/>
      <c r="K254" s="309"/>
      <c r="L254" s="309"/>
      <c r="M254" s="309"/>
      <c r="N254" s="309"/>
      <c r="O254" s="309"/>
      <c r="P254" s="309"/>
      <c r="Q254" s="309"/>
      <c r="R254" s="309"/>
      <c r="S254" s="309"/>
      <c r="T254" s="309"/>
      <c r="U254" s="309"/>
      <c r="V254" s="309"/>
      <c r="W254" s="309"/>
      <c r="X254" s="309"/>
      <c r="Y254" s="309"/>
      <c r="Z254" s="309"/>
      <c r="AA254" s="309"/>
      <c r="AB254" s="309"/>
      <c r="AC254" s="309"/>
      <c r="AD254" s="599"/>
      <c r="AE254" s="366"/>
      <c r="AF254" s="309"/>
      <c r="AG254" s="309"/>
      <c r="AH254" s="309"/>
      <c r="AI254" s="309"/>
      <c r="AJ254" s="309"/>
      <c r="AK254" s="309"/>
      <c r="AL254" s="309"/>
      <c r="AM254" s="599"/>
      <c r="AN254" s="366"/>
      <c r="AO254" s="309"/>
      <c r="AP254" s="309"/>
      <c r="AQ254" s="309"/>
      <c r="AR254" s="309"/>
      <c r="AS254" s="309"/>
      <c r="AT254" s="309"/>
      <c r="AU254" s="309"/>
      <c r="AV254" s="599"/>
      <c r="AW254" s="366"/>
      <c r="AX254" s="309"/>
      <c r="AY254" s="309"/>
      <c r="AZ254" s="309"/>
      <c r="BA254" s="309"/>
      <c r="BB254" s="309"/>
      <c r="BC254" s="309"/>
      <c r="BD254" s="309"/>
      <c r="BE254" s="599"/>
      <c r="BF254" s="634"/>
      <c r="BG254" s="634"/>
      <c r="BH254" s="634"/>
      <c r="BI254" s="634"/>
      <c r="BJ254" s="634"/>
      <c r="BK254" s="634"/>
      <c r="BL254" s="634"/>
      <c r="BM254" s="634"/>
      <c r="BN254" s="634"/>
      <c r="BO254" s="634"/>
      <c r="BP254" s="634"/>
      <c r="BQ254" s="634"/>
      <c r="BR254" s="634"/>
      <c r="BS254" s="634"/>
      <c r="BT254" s="634"/>
      <c r="BU254" s="634"/>
      <c r="BV254" s="634"/>
      <c r="BW254" s="634"/>
      <c r="BX254" s="634"/>
      <c r="BY254" s="634"/>
      <c r="BZ254" s="634"/>
      <c r="CA254" s="634"/>
      <c r="CB254" s="634"/>
      <c r="CC254" s="634"/>
      <c r="CD254" s="634"/>
      <c r="CE254" s="634"/>
      <c r="CF254" s="634"/>
    </row>
    <row r="255" spans="1:84" s="637" customFormat="1" ht="14.25" customHeight="1">
      <c r="A255" s="634"/>
      <c r="B255" s="634"/>
      <c r="C255" s="639"/>
      <c r="D255" s="309"/>
      <c r="E255" s="309"/>
      <c r="F255" s="309"/>
      <c r="G255" s="309"/>
      <c r="H255" s="309"/>
      <c r="I255" s="309"/>
      <c r="J255" s="309"/>
      <c r="K255" s="309"/>
      <c r="L255" s="309"/>
      <c r="M255" s="309"/>
      <c r="N255" s="309"/>
      <c r="O255" s="309"/>
      <c r="P255" s="309"/>
      <c r="Q255" s="309"/>
      <c r="R255" s="309"/>
      <c r="S255" s="309"/>
      <c r="T255" s="309"/>
      <c r="U255" s="309"/>
      <c r="V255" s="309"/>
      <c r="W255" s="309"/>
      <c r="X255" s="309"/>
      <c r="Y255" s="309"/>
      <c r="Z255" s="309"/>
      <c r="AA255" s="309"/>
      <c r="AB255" s="309"/>
      <c r="AC255" s="309"/>
      <c r="AD255" s="599"/>
      <c r="AE255" s="366"/>
      <c r="AF255" s="309"/>
      <c r="AG255" s="309"/>
      <c r="AH255" s="309"/>
      <c r="AI255" s="309"/>
      <c r="AJ255" s="309"/>
      <c r="AK255" s="309"/>
      <c r="AL255" s="309"/>
      <c r="AM255" s="599"/>
      <c r="AN255" s="366"/>
      <c r="AO255" s="309"/>
      <c r="AP255" s="309"/>
      <c r="AQ255" s="309"/>
      <c r="AR255" s="309"/>
      <c r="AS255" s="309"/>
      <c r="AT255" s="309"/>
      <c r="AU255" s="309"/>
      <c r="AV255" s="599"/>
      <c r="AW255" s="366"/>
      <c r="AX255" s="309"/>
      <c r="AY255" s="309"/>
      <c r="AZ255" s="309"/>
      <c r="BA255" s="309"/>
      <c r="BB255" s="309"/>
      <c r="BC255" s="309"/>
      <c r="BD255" s="309"/>
      <c r="BE255" s="599"/>
      <c r="BF255" s="634"/>
      <c r="BG255" s="634"/>
      <c r="BH255" s="634"/>
      <c r="BI255" s="634"/>
      <c r="BJ255" s="634"/>
      <c r="BK255" s="634"/>
      <c r="BL255" s="634"/>
      <c r="BM255" s="634"/>
      <c r="BN255" s="634"/>
      <c r="BO255" s="634"/>
      <c r="BP255" s="634"/>
      <c r="BQ255" s="634"/>
      <c r="BR255" s="634"/>
      <c r="BS255" s="634"/>
      <c r="BT255" s="634"/>
      <c r="BU255" s="634"/>
      <c r="BV255" s="634"/>
      <c r="BW255" s="634"/>
      <c r="BX255" s="634"/>
      <c r="BY255" s="634"/>
      <c r="BZ255" s="634"/>
      <c r="CA255" s="634"/>
      <c r="CB255" s="634"/>
      <c r="CC255" s="634"/>
      <c r="CD255" s="634"/>
      <c r="CE255" s="634"/>
      <c r="CF255" s="634"/>
    </row>
    <row r="256" spans="1:84" s="637" customFormat="1" ht="14.25" customHeight="1">
      <c r="A256" s="634"/>
      <c r="B256" s="634"/>
      <c r="C256" s="612" t="s">
        <v>103</v>
      </c>
      <c r="D256" s="399"/>
      <c r="E256" s="399"/>
      <c r="F256" s="399"/>
      <c r="G256" s="399"/>
      <c r="H256" s="399"/>
      <c r="I256" s="399"/>
      <c r="J256" s="399"/>
      <c r="K256" s="399"/>
      <c r="L256" s="399"/>
      <c r="M256" s="399"/>
      <c r="N256" s="596"/>
      <c r="O256" s="596"/>
      <c r="P256" s="596"/>
      <c r="Q256" s="596"/>
      <c r="R256" s="596"/>
      <c r="S256" s="596"/>
      <c r="T256" s="596"/>
      <c r="U256" s="596"/>
      <c r="V256" s="596"/>
      <c r="W256" s="596"/>
      <c r="X256" s="596"/>
      <c r="Y256" s="596"/>
      <c r="Z256" s="596"/>
      <c r="AA256" s="596"/>
      <c r="AB256" s="596"/>
      <c r="AC256" s="596"/>
      <c r="AD256" s="599"/>
      <c r="AE256" s="366"/>
      <c r="AF256" s="596"/>
      <c r="AG256" s="596"/>
      <c r="AH256" s="596"/>
      <c r="AI256" s="596"/>
      <c r="AJ256" s="596"/>
      <c r="AK256" s="596"/>
      <c r="AL256" s="596"/>
      <c r="AM256" s="599"/>
      <c r="AN256" s="366"/>
      <c r="AO256" s="596"/>
      <c r="AP256" s="596"/>
      <c r="AQ256" s="596"/>
      <c r="AR256" s="596"/>
      <c r="AS256" s="596"/>
      <c r="AT256" s="596"/>
      <c r="AU256" s="596"/>
      <c r="AV256" s="599"/>
      <c r="AW256" s="366"/>
      <c r="AX256" s="596"/>
      <c r="AY256" s="596"/>
      <c r="AZ256" s="596"/>
      <c r="BA256" s="596"/>
      <c r="BB256" s="596"/>
      <c r="BC256" s="596"/>
      <c r="BD256" s="596"/>
      <c r="BE256" s="599"/>
      <c r="BF256" s="634"/>
      <c r="BG256" s="634"/>
      <c r="BH256" s="634"/>
      <c r="BI256" s="634"/>
      <c r="BJ256" s="634"/>
      <c r="BK256" s="634"/>
      <c r="BL256" s="634"/>
      <c r="BM256" s="634"/>
      <c r="BN256" s="634"/>
      <c r="BO256" s="634"/>
      <c r="BP256" s="634"/>
      <c r="BQ256" s="634"/>
      <c r="BR256" s="634"/>
      <c r="BS256" s="634"/>
      <c r="BT256" s="634"/>
      <c r="BU256" s="634"/>
      <c r="BV256" s="634"/>
      <c r="BW256" s="634"/>
      <c r="BX256" s="634"/>
      <c r="BY256" s="634"/>
      <c r="BZ256" s="634"/>
      <c r="CA256" s="634"/>
      <c r="CB256" s="634"/>
      <c r="CC256" s="634"/>
      <c r="CD256" s="634"/>
      <c r="CE256" s="634"/>
      <c r="CF256" s="634"/>
    </row>
    <row r="257" spans="1:84" s="637" customFormat="1" ht="14.25" customHeight="1">
      <c r="A257" s="634"/>
      <c r="B257" s="634"/>
      <c r="C257" s="612"/>
      <c r="D257" s="367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309"/>
      <c r="S257" s="309"/>
      <c r="T257" s="309"/>
      <c r="U257" s="309"/>
      <c r="V257" s="309"/>
      <c r="W257" s="309"/>
      <c r="X257" s="309"/>
      <c r="Y257" s="309"/>
      <c r="Z257" s="309"/>
      <c r="AA257" s="309"/>
      <c r="AB257" s="309"/>
      <c r="AC257" s="309"/>
      <c r="AD257" s="599"/>
      <c r="AE257" s="366"/>
      <c r="AF257" s="309"/>
      <c r="AG257" s="309"/>
      <c r="AH257" s="309"/>
      <c r="AI257" s="309"/>
      <c r="AJ257" s="309"/>
      <c r="AK257" s="309"/>
      <c r="AL257" s="309"/>
      <c r="AM257" s="599"/>
      <c r="AN257" s="366"/>
      <c r="AO257" s="309"/>
      <c r="AP257" s="309"/>
      <c r="AQ257" s="309"/>
      <c r="AR257" s="309"/>
      <c r="AS257" s="309"/>
      <c r="AT257" s="309"/>
      <c r="AU257" s="309"/>
      <c r="AV257" s="599"/>
      <c r="AW257" s="366"/>
      <c r="AX257" s="309"/>
      <c r="AY257" s="309"/>
      <c r="AZ257" s="309"/>
      <c r="BA257" s="309"/>
      <c r="BB257" s="309"/>
      <c r="BC257" s="309"/>
      <c r="BD257" s="309"/>
      <c r="BE257" s="599"/>
      <c r="BF257" s="634"/>
      <c r="BG257" s="634"/>
      <c r="BH257" s="634"/>
      <c r="BI257" s="634"/>
      <c r="BJ257" s="634"/>
      <c r="BK257" s="634"/>
      <c r="BL257" s="634"/>
      <c r="BM257" s="634"/>
      <c r="BN257" s="634"/>
      <c r="BO257" s="634"/>
      <c r="BP257" s="634"/>
      <c r="BQ257" s="634"/>
      <c r="BR257" s="634"/>
      <c r="BS257" s="634"/>
      <c r="BT257" s="634"/>
      <c r="BU257" s="634"/>
      <c r="BV257" s="634"/>
      <c r="BW257" s="634"/>
      <c r="BX257" s="634"/>
      <c r="BY257" s="634"/>
      <c r="BZ257" s="634"/>
      <c r="CA257" s="634"/>
      <c r="CB257" s="634"/>
      <c r="CC257" s="634"/>
      <c r="CD257" s="634"/>
      <c r="CE257" s="634"/>
      <c r="CF257" s="634"/>
    </row>
    <row r="258" spans="1:84" s="637" customFormat="1" ht="14.25" customHeight="1">
      <c r="A258" s="634"/>
      <c r="B258" s="634"/>
      <c r="C258" s="612"/>
      <c r="D258" s="367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309"/>
      <c r="S258" s="309"/>
      <c r="T258" s="309"/>
      <c r="U258" s="309"/>
      <c r="V258" s="309"/>
      <c r="W258" s="309"/>
      <c r="X258" s="309"/>
      <c r="Y258" s="309"/>
      <c r="Z258" s="309"/>
      <c r="AA258" s="309"/>
      <c r="AB258" s="309"/>
      <c r="AC258" s="309"/>
      <c r="AD258" s="599"/>
      <c r="AE258" s="366"/>
      <c r="AF258" s="309"/>
      <c r="AG258" s="309"/>
      <c r="AH258" s="309"/>
      <c r="AI258" s="309"/>
      <c r="AJ258" s="309"/>
      <c r="AK258" s="309"/>
      <c r="AL258" s="309"/>
      <c r="AM258" s="599"/>
      <c r="AN258" s="366"/>
      <c r="AO258" s="309"/>
      <c r="AP258" s="309"/>
      <c r="AQ258" s="309"/>
      <c r="AR258" s="309"/>
      <c r="AS258" s="309"/>
      <c r="AT258" s="309"/>
      <c r="AU258" s="309"/>
      <c r="AV258" s="599"/>
      <c r="AW258" s="366"/>
      <c r="AX258" s="309"/>
      <c r="AY258" s="309"/>
      <c r="AZ258" s="309"/>
      <c r="BA258" s="309"/>
      <c r="BB258" s="309"/>
      <c r="BC258" s="309"/>
      <c r="BD258" s="309"/>
      <c r="BE258" s="599"/>
      <c r="BF258" s="634"/>
      <c r="BG258" s="634"/>
      <c r="BH258" s="634"/>
      <c r="BI258" s="634"/>
      <c r="BJ258" s="634"/>
      <c r="BK258" s="634"/>
      <c r="BL258" s="634"/>
      <c r="BM258" s="634"/>
      <c r="BN258" s="634"/>
      <c r="BO258" s="634"/>
      <c r="BP258" s="634"/>
      <c r="BQ258" s="634"/>
      <c r="BR258" s="634"/>
      <c r="BS258" s="634"/>
      <c r="BT258" s="634"/>
      <c r="BU258" s="634"/>
      <c r="BV258" s="634"/>
      <c r="BW258" s="634"/>
      <c r="BX258" s="634"/>
      <c r="BY258" s="634"/>
      <c r="BZ258" s="634"/>
      <c r="CA258" s="634"/>
      <c r="CB258" s="634"/>
      <c r="CC258" s="634"/>
      <c r="CD258" s="634"/>
      <c r="CE258" s="634"/>
      <c r="CF258" s="634"/>
    </row>
    <row r="259" spans="1:84" s="637" customFormat="1" ht="14.25" customHeight="1">
      <c r="A259" s="634"/>
      <c r="B259" s="634"/>
      <c r="C259" s="612"/>
      <c r="D259" s="367"/>
      <c r="E259" s="309"/>
      <c r="F259" s="309"/>
      <c r="G259" s="309"/>
      <c r="H259" s="309"/>
      <c r="I259" s="309"/>
      <c r="J259" s="309"/>
      <c r="K259" s="309"/>
      <c r="L259" s="309"/>
      <c r="M259" s="309"/>
      <c r="N259" s="309"/>
      <c r="O259" s="309"/>
      <c r="P259" s="309"/>
      <c r="Q259" s="309"/>
      <c r="R259" s="309"/>
      <c r="S259" s="309"/>
      <c r="T259" s="309"/>
      <c r="U259" s="309"/>
      <c r="V259" s="309"/>
      <c r="W259" s="309"/>
      <c r="X259" s="309"/>
      <c r="Y259" s="309"/>
      <c r="Z259" s="309"/>
      <c r="AA259" s="309"/>
      <c r="AB259" s="309"/>
      <c r="AC259" s="309"/>
      <c r="AD259" s="599"/>
      <c r="AE259" s="366"/>
      <c r="AF259" s="309"/>
      <c r="AG259" s="309"/>
      <c r="AH259" s="309"/>
      <c r="AI259" s="309"/>
      <c r="AJ259" s="309"/>
      <c r="AK259" s="309"/>
      <c r="AL259" s="309"/>
      <c r="AM259" s="599"/>
      <c r="AN259" s="366"/>
      <c r="AO259" s="309"/>
      <c r="AP259" s="309"/>
      <c r="AQ259" s="309"/>
      <c r="AR259" s="309"/>
      <c r="AS259" s="309"/>
      <c r="AT259" s="309"/>
      <c r="AU259" s="309"/>
      <c r="AV259" s="599"/>
      <c r="AW259" s="366"/>
      <c r="AX259" s="309"/>
      <c r="AY259" s="309"/>
      <c r="AZ259" s="309"/>
      <c r="BA259" s="309"/>
      <c r="BB259" s="309"/>
      <c r="BC259" s="309"/>
      <c r="BD259" s="309"/>
      <c r="BE259" s="599"/>
      <c r="BF259" s="634"/>
      <c r="BG259" s="634"/>
      <c r="BH259" s="634"/>
      <c r="BI259" s="634"/>
      <c r="BJ259" s="634"/>
      <c r="BK259" s="634"/>
      <c r="BL259" s="634"/>
      <c r="BM259" s="634"/>
      <c r="BN259" s="634"/>
      <c r="BO259" s="634"/>
      <c r="BP259" s="634"/>
      <c r="BQ259" s="634"/>
      <c r="BR259" s="634"/>
      <c r="BS259" s="634"/>
      <c r="BT259" s="634"/>
      <c r="BU259" s="634"/>
      <c r="BV259" s="634"/>
      <c r="BW259" s="634"/>
      <c r="BX259" s="634"/>
      <c r="BY259" s="634"/>
      <c r="BZ259" s="634"/>
      <c r="CA259" s="634"/>
      <c r="CB259" s="634"/>
      <c r="CC259" s="634"/>
      <c r="CD259" s="634"/>
      <c r="CE259" s="634"/>
      <c r="CF259" s="634"/>
    </row>
    <row r="260" spans="1:84" s="637" customFormat="1" ht="14.25" customHeight="1">
      <c r="A260" s="634"/>
      <c r="B260" s="634"/>
      <c r="C260" s="612"/>
      <c r="D260" s="367"/>
      <c r="E260" s="309"/>
      <c r="F260" s="309"/>
      <c r="G260" s="309"/>
      <c r="H260" s="309"/>
      <c r="I260" s="309"/>
      <c r="J260" s="309"/>
      <c r="K260" s="309"/>
      <c r="L260" s="309"/>
      <c r="M260" s="309"/>
      <c r="N260" s="309"/>
      <c r="O260" s="309"/>
      <c r="P260" s="309"/>
      <c r="Q260" s="309"/>
      <c r="R260" s="309"/>
      <c r="S260" s="309"/>
      <c r="T260" s="309"/>
      <c r="U260" s="309"/>
      <c r="V260" s="309"/>
      <c r="W260" s="309"/>
      <c r="X260" s="309"/>
      <c r="Y260" s="309"/>
      <c r="Z260" s="309"/>
      <c r="AA260" s="309"/>
      <c r="AB260" s="309"/>
      <c r="AC260" s="309"/>
      <c r="AD260" s="599"/>
      <c r="AE260" s="366"/>
      <c r="AF260" s="309"/>
      <c r="AG260" s="309"/>
      <c r="AH260" s="309"/>
      <c r="AI260" s="309"/>
      <c r="AJ260" s="309"/>
      <c r="AK260" s="309"/>
      <c r="AL260" s="309"/>
      <c r="AM260" s="599"/>
      <c r="AN260" s="366"/>
      <c r="AO260" s="309"/>
      <c r="AP260" s="309"/>
      <c r="AQ260" s="309"/>
      <c r="AR260" s="309"/>
      <c r="AS260" s="309"/>
      <c r="AT260" s="309"/>
      <c r="AU260" s="309"/>
      <c r="AV260" s="599"/>
      <c r="AW260" s="366"/>
      <c r="AX260" s="309"/>
      <c r="AY260" s="309"/>
      <c r="AZ260" s="309"/>
      <c r="BA260" s="309"/>
      <c r="BB260" s="309"/>
      <c r="BC260" s="309"/>
      <c r="BD260" s="309"/>
      <c r="BE260" s="599"/>
      <c r="BF260" s="634"/>
      <c r="BG260" s="634"/>
      <c r="BH260" s="634"/>
      <c r="BI260" s="634"/>
      <c r="BJ260" s="634"/>
      <c r="BK260" s="634"/>
      <c r="BL260" s="634"/>
      <c r="BM260" s="634"/>
      <c r="BN260" s="634"/>
      <c r="BO260" s="634"/>
      <c r="BP260" s="634"/>
      <c r="BQ260" s="634"/>
      <c r="BR260" s="634"/>
      <c r="BS260" s="634"/>
      <c r="BT260" s="634"/>
      <c r="BU260" s="634"/>
      <c r="BV260" s="634"/>
      <c r="BW260" s="634"/>
      <c r="BX260" s="634"/>
      <c r="BY260" s="634"/>
      <c r="BZ260" s="634"/>
      <c r="CA260" s="634"/>
      <c r="CB260" s="634"/>
      <c r="CC260" s="634"/>
      <c r="CD260" s="634"/>
      <c r="CE260" s="634"/>
      <c r="CF260" s="634"/>
    </row>
    <row r="261" spans="1:84" s="637" customFormat="1" ht="14.25" customHeight="1">
      <c r="A261" s="634"/>
      <c r="B261" s="634"/>
      <c r="C261" s="612"/>
      <c r="D261" s="367"/>
      <c r="E261" s="309"/>
      <c r="F261" s="309"/>
      <c r="G261" s="309"/>
      <c r="H261" s="309"/>
      <c r="I261" s="309"/>
      <c r="J261" s="309"/>
      <c r="K261" s="309"/>
      <c r="L261" s="309"/>
      <c r="M261" s="309"/>
      <c r="N261" s="309"/>
      <c r="O261" s="309"/>
      <c r="P261" s="309"/>
      <c r="Q261" s="309"/>
      <c r="R261" s="309"/>
      <c r="S261" s="309"/>
      <c r="T261" s="309"/>
      <c r="U261" s="309"/>
      <c r="V261" s="309"/>
      <c r="W261" s="309"/>
      <c r="X261" s="309"/>
      <c r="Y261" s="309"/>
      <c r="Z261" s="309"/>
      <c r="AA261" s="309"/>
      <c r="AB261" s="309"/>
      <c r="AC261" s="309"/>
      <c r="AD261" s="599"/>
      <c r="AE261" s="366"/>
      <c r="AF261" s="309"/>
      <c r="AG261" s="309"/>
      <c r="AH261" s="309"/>
      <c r="AI261" s="309"/>
      <c r="AJ261" s="309"/>
      <c r="AK261" s="309"/>
      <c r="AL261" s="309"/>
      <c r="AM261" s="599"/>
      <c r="AN261" s="366"/>
      <c r="AO261" s="309"/>
      <c r="AP261" s="309"/>
      <c r="AQ261" s="309"/>
      <c r="AR261" s="309"/>
      <c r="AS261" s="309"/>
      <c r="AT261" s="309"/>
      <c r="AU261" s="309"/>
      <c r="AV261" s="599"/>
      <c r="AW261" s="366"/>
      <c r="AX261" s="309"/>
      <c r="AY261" s="309"/>
      <c r="AZ261" s="309"/>
      <c r="BA261" s="309"/>
      <c r="BB261" s="309"/>
      <c r="BC261" s="309"/>
      <c r="BD261" s="309"/>
      <c r="BE261" s="599"/>
      <c r="BF261" s="634"/>
      <c r="BG261" s="634"/>
      <c r="BH261" s="634"/>
      <c r="BI261" s="634"/>
      <c r="BJ261" s="634"/>
      <c r="BK261" s="634"/>
      <c r="BL261" s="634"/>
      <c r="BM261" s="634"/>
      <c r="BN261" s="634"/>
      <c r="BO261" s="634"/>
      <c r="BP261" s="634"/>
      <c r="BQ261" s="634"/>
      <c r="BR261" s="634"/>
      <c r="BS261" s="634"/>
      <c r="BT261" s="634"/>
      <c r="BU261" s="634"/>
      <c r="BV261" s="634"/>
      <c r="BW261" s="634"/>
      <c r="BX261" s="634"/>
      <c r="BY261" s="634"/>
      <c r="BZ261" s="634"/>
      <c r="CA261" s="634"/>
      <c r="CB261" s="634"/>
      <c r="CC261" s="634"/>
      <c r="CD261" s="634"/>
      <c r="CE261" s="634"/>
      <c r="CF261" s="634"/>
    </row>
    <row r="262" spans="1:84" s="637" customFormat="1" ht="14.25" customHeight="1">
      <c r="A262" s="634"/>
      <c r="B262" s="634"/>
      <c r="C262" s="612"/>
      <c r="D262" s="368"/>
      <c r="E262" s="309"/>
      <c r="F262" s="309"/>
      <c r="G262" s="309"/>
      <c r="H262" s="309"/>
      <c r="I262" s="309"/>
      <c r="J262" s="309"/>
      <c r="K262" s="309"/>
      <c r="L262" s="309"/>
      <c r="M262" s="309"/>
      <c r="N262" s="309"/>
      <c r="O262" s="309"/>
      <c r="P262" s="309"/>
      <c r="Q262" s="309"/>
      <c r="R262" s="309"/>
      <c r="S262" s="309"/>
      <c r="T262" s="309"/>
      <c r="U262" s="309"/>
      <c r="V262" s="309"/>
      <c r="W262" s="309"/>
      <c r="X262" s="309"/>
      <c r="Y262" s="309"/>
      <c r="Z262" s="309"/>
      <c r="AA262" s="309"/>
      <c r="AB262" s="309"/>
      <c r="AC262" s="309"/>
      <c r="AD262" s="599"/>
      <c r="AE262" s="366"/>
      <c r="AF262" s="309"/>
      <c r="AG262" s="309"/>
      <c r="AH262" s="309"/>
      <c r="AI262" s="309"/>
      <c r="AJ262" s="309"/>
      <c r="AK262" s="309"/>
      <c r="AL262" s="309"/>
      <c r="AM262" s="599"/>
      <c r="AN262" s="366"/>
      <c r="AO262" s="309"/>
      <c r="AP262" s="309"/>
      <c r="AQ262" s="309"/>
      <c r="AR262" s="309"/>
      <c r="AS262" s="309"/>
      <c r="AT262" s="309"/>
      <c r="AU262" s="309"/>
      <c r="AV262" s="599"/>
      <c r="AW262" s="366"/>
      <c r="AX262" s="309"/>
      <c r="AY262" s="309"/>
      <c r="AZ262" s="309"/>
      <c r="BA262" s="309"/>
      <c r="BB262" s="309"/>
      <c r="BC262" s="309"/>
      <c r="BD262" s="309"/>
      <c r="BE262" s="599"/>
      <c r="BF262" s="634"/>
      <c r="BG262" s="634"/>
      <c r="BH262" s="634"/>
      <c r="BI262" s="634"/>
      <c r="BJ262" s="634"/>
      <c r="BK262" s="634"/>
      <c r="BL262" s="634"/>
      <c r="BM262" s="634"/>
      <c r="BN262" s="634"/>
      <c r="BO262" s="634"/>
      <c r="BP262" s="634"/>
      <c r="BQ262" s="634"/>
      <c r="BR262" s="634"/>
      <c r="BS262" s="634"/>
      <c r="BT262" s="634"/>
      <c r="BU262" s="634"/>
      <c r="BV262" s="634"/>
      <c r="BW262" s="634"/>
      <c r="BX262" s="634"/>
      <c r="BY262" s="634"/>
      <c r="BZ262" s="634"/>
      <c r="CA262" s="634"/>
      <c r="CB262" s="634"/>
      <c r="CC262" s="634"/>
      <c r="CD262" s="634"/>
      <c r="CE262" s="634"/>
      <c r="CF262" s="634"/>
    </row>
    <row r="263" spans="1:84" s="637" customFormat="1" ht="14.25" customHeight="1">
      <c r="A263" s="634"/>
      <c r="B263" s="634"/>
      <c r="C263" s="612"/>
      <c r="D263" s="308"/>
      <c r="E263" s="309"/>
      <c r="F263" s="309"/>
      <c r="G263" s="309"/>
      <c r="H263" s="309"/>
      <c r="I263" s="309"/>
      <c r="J263" s="309"/>
      <c r="K263" s="309"/>
      <c r="L263" s="309"/>
      <c r="M263" s="309"/>
      <c r="N263" s="309"/>
      <c r="O263" s="309"/>
      <c r="P263" s="309"/>
      <c r="Q263" s="309"/>
      <c r="R263" s="309"/>
      <c r="S263" s="309"/>
      <c r="T263" s="309"/>
      <c r="U263" s="309"/>
      <c r="V263" s="309"/>
      <c r="W263" s="309"/>
      <c r="X263" s="309"/>
      <c r="Y263" s="309"/>
      <c r="Z263" s="309"/>
      <c r="AA263" s="309"/>
      <c r="AB263" s="309"/>
      <c r="AC263" s="309"/>
      <c r="AD263" s="599"/>
      <c r="AE263" s="366"/>
      <c r="AF263" s="309"/>
      <c r="AG263" s="309"/>
      <c r="AH263" s="309"/>
      <c r="AI263" s="309"/>
      <c r="AJ263" s="309"/>
      <c r="AK263" s="309"/>
      <c r="AL263" s="309"/>
      <c r="AM263" s="599"/>
      <c r="AN263" s="366"/>
      <c r="AO263" s="309"/>
      <c r="AP263" s="309"/>
      <c r="AQ263" s="309"/>
      <c r="AR263" s="309"/>
      <c r="AS263" s="309"/>
      <c r="AT263" s="309"/>
      <c r="AU263" s="309"/>
      <c r="AV263" s="599"/>
      <c r="AW263" s="366"/>
      <c r="AX263" s="309"/>
      <c r="AY263" s="309"/>
      <c r="AZ263" s="309"/>
      <c r="BA263" s="309"/>
      <c r="BB263" s="309"/>
      <c r="BC263" s="309"/>
      <c r="BD263" s="309"/>
      <c r="BE263" s="599"/>
      <c r="BF263" s="634"/>
      <c r="BG263" s="634"/>
      <c r="BH263" s="634"/>
      <c r="BI263" s="634"/>
      <c r="BJ263" s="634"/>
      <c r="BK263" s="634"/>
      <c r="BL263" s="634"/>
      <c r="BM263" s="634"/>
      <c r="BN263" s="634"/>
      <c r="BO263" s="634"/>
      <c r="BP263" s="634"/>
      <c r="BQ263" s="634"/>
      <c r="BR263" s="634"/>
      <c r="BS263" s="634"/>
      <c r="BT263" s="634"/>
      <c r="BU263" s="634"/>
      <c r="BV263" s="634"/>
      <c r="BW263" s="634"/>
      <c r="BX263" s="634"/>
      <c r="BY263" s="634"/>
      <c r="BZ263" s="634"/>
      <c r="CA263" s="634"/>
      <c r="CB263" s="634"/>
      <c r="CC263" s="634"/>
      <c r="CD263" s="634"/>
      <c r="CE263" s="634"/>
      <c r="CF263" s="634"/>
    </row>
    <row r="264" spans="1:84" s="637" customFormat="1" ht="14.25" customHeight="1">
      <c r="A264" s="634"/>
      <c r="B264" s="634"/>
      <c r="C264" s="612"/>
      <c r="D264" s="308"/>
      <c r="E264" s="309"/>
      <c r="F264" s="309"/>
      <c r="G264" s="309"/>
      <c r="H264" s="309"/>
      <c r="I264" s="309"/>
      <c r="J264" s="309"/>
      <c r="K264" s="309"/>
      <c r="L264" s="309"/>
      <c r="M264" s="309"/>
      <c r="N264" s="309"/>
      <c r="O264" s="309"/>
      <c r="P264" s="309"/>
      <c r="Q264" s="309"/>
      <c r="R264" s="309"/>
      <c r="S264" s="309"/>
      <c r="T264" s="309"/>
      <c r="U264" s="309"/>
      <c r="V264" s="309"/>
      <c r="W264" s="309"/>
      <c r="X264" s="309"/>
      <c r="Y264" s="309"/>
      <c r="Z264" s="309"/>
      <c r="AA264" s="309"/>
      <c r="AB264" s="309"/>
      <c r="AC264" s="309"/>
      <c r="AD264" s="599"/>
      <c r="AE264" s="366"/>
      <c r="AF264" s="309"/>
      <c r="AG264" s="309"/>
      <c r="AH264" s="309"/>
      <c r="AI264" s="309"/>
      <c r="AJ264" s="309"/>
      <c r="AK264" s="309"/>
      <c r="AL264" s="309"/>
      <c r="AM264" s="599"/>
      <c r="AN264" s="366"/>
      <c r="AO264" s="309"/>
      <c r="AP264" s="309"/>
      <c r="AQ264" s="309"/>
      <c r="AR264" s="309"/>
      <c r="AS264" s="309"/>
      <c r="AT264" s="309"/>
      <c r="AU264" s="309"/>
      <c r="AV264" s="599"/>
      <c r="AW264" s="366"/>
      <c r="AX264" s="309"/>
      <c r="AY264" s="309"/>
      <c r="AZ264" s="309"/>
      <c r="BA264" s="309"/>
      <c r="BB264" s="309"/>
      <c r="BC264" s="309"/>
      <c r="BD264" s="309"/>
      <c r="BE264" s="599"/>
      <c r="BF264" s="634"/>
      <c r="BG264" s="634"/>
      <c r="BH264" s="634"/>
      <c r="BI264" s="634"/>
      <c r="BJ264" s="634"/>
      <c r="BK264" s="634"/>
      <c r="BL264" s="634"/>
      <c r="BM264" s="634"/>
      <c r="BN264" s="634"/>
      <c r="BO264" s="634"/>
      <c r="BP264" s="634"/>
      <c r="BQ264" s="634"/>
      <c r="BR264" s="634"/>
      <c r="BS264" s="634"/>
      <c r="BT264" s="634"/>
      <c r="BU264" s="634"/>
      <c r="BV264" s="634"/>
      <c r="BW264" s="634"/>
      <c r="BX264" s="634"/>
      <c r="BY264" s="634"/>
      <c r="BZ264" s="634"/>
      <c r="CA264" s="634"/>
      <c r="CB264" s="634"/>
      <c r="CC264" s="634"/>
      <c r="CD264" s="634"/>
      <c r="CE264" s="634"/>
      <c r="CF264" s="634"/>
    </row>
    <row r="265" spans="1:84" s="637" customFormat="1" ht="14.25" customHeight="1">
      <c r="A265" s="634"/>
      <c r="B265" s="634"/>
      <c r="C265" s="639"/>
      <c r="D265" s="308"/>
      <c r="E265" s="309"/>
      <c r="F265" s="309"/>
      <c r="G265" s="309"/>
      <c r="H265" s="309"/>
      <c r="I265" s="309"/>
      <c r="J265" s="309"/>
      <c r="K265" s="309"/>
      <c r="L265" s="309"/>
      <c r="M265" s="309"/>
      <c r="N265" s="309"/>
      <c r="O265" s="309"/>
      <c r="P265" s="309"/>
      <c r="Q265" s="309"/>
      <c r="R265" s="309"/>
      <c r="S265" s="309"/>
      <c r="T265" s="309"/>
      <c r="U265" s="309"/>
      <c r="V265" s="309"/>
      <c r="W265" s="309"/>
      <c r="X265" s="309"/>
      <c r="Y265" s="309"/>
      <c r="Z265" s="309"/>
      <c r="AA265" s="309"/>
      <c r="AB265" s="309"/>
      <c r="AC265" s="309"/>
      <c r="AD265" s="599"/>
      <c r="AE265" s="366"/>
      <c r="AF265" s="309"/>
      <c r="AG265" s="309"/>
      <c r="AH265" s="309"/>
      <c r="AI265" s="309"/>
      <c r="AJ265" s="309"/>
      <c r="AK265" s="309"/>
      <c r="AL265" s="309"/>
      <c r="AM265" s="599"/>
      <c r="AN265" s="366"/>
      <c r="AO265" s="309"/>
      <c r="AP265" s="309"/>
      <c r="AQ265" s="309"/>
      <c r="AR265" s="309"/>
      <c r="AS265" s="309"/>
      <c r="AT265" s="309"/>
      <c r="AU265" s="309"/>
      <c r="AV265" s="599"/>
      <c r="AW265" s="366"/>
      <c r="AX265" s="309"/>
      <c r="AY265" s="309"/>
      <c r="AZ265" s="309"/>
      <c r="BA265" s="309"/>
      <c r="BB265" s="309"/>
      <c r="BC265" s="309"/>
      <c r="BD265" s="309"/>
      <c r="BE265" s="599"/>
      <c r="BF265" s="634"/>
      <c r="BG265" s="634"/>
      <c r="BH265" s="634"/>
      <c r="BI265" s="634"/>
      <c r="BJ265" s="634"/>
      <c r="BK265" s="634"/>
      <c r="BL265" s="634"/>
      <c r="BM265" s="634"/>
      <c r="BN265" s="634"/>
      <c r="BO265" s="634"/>
      <c r="BP265" s="634"/>
      <c r="BQ265" s="634"/>
      <c r="BR265" s="634"/>
      <c r="BS265" s="634"/>
      <c r="BT265" s="634"/>
      <c r="BU265" s="634"/>
      <c r="BV265" s="634"/>
      <c r="BW265" s="634"/>
      <c r="BX265" s="634"/>
      <c r="BY265" s="634"/>
      <c r="BZ265" s="634"/>
      <c r="CA265" s="634"/>
      <c r="CB265" s="634"/>
      <c r="CC265" s="634"/>
      <c r="CD265" s="634"/>
      <c r="CE265" s="634"/>
      <c r="CF265" s="634"/>
    </row>
    <row r="266" spans="1:84" s="637" customFormat="1" ht="14.25" customHeight="1">
      <c r="A266" s="634"/>
      <c r="B266" s="634"/>
      <c r="C266" s="639"/>
      <c r="D266" s="308"/>
      <c r="E266" s="309"/>
      <c r="F266" s="309"/>
      <c r="G266" s="309"/>
      <c r="H266" s="309"/>
      <c r="I266" s="309"/>
      <c r="J266" s="309"/>
      <c r="K266" s="309"/>
      <c r="L266" s="309"/>
      <c r="M266" s="309"/>
      <c r="N266" s="309"/>
      <c r="O266" s="309"/>
      <c r="P266" s="309"/>
      <c r="Q266" s="309"/>
      <c r="R266" s="309"/>
      <c r="S266" s="309"/>
      <c r="T266" s="309"/>
      <c r="U266" s="309"/>
      <c r="V266" s="309"/>
      <c r="W266" s="309"/>
      <c r="X266" s="309"/>
      <c r="Y266" s="309"/>
      <c r="Z266" s="309"/>
      <c r="AA266" s="309"/>
      <c r="AB266" s="309"/>
      <c r="AC266" s="309"/>
      <c r="AD266" s="599"/>
      <c r="AE266" s="366"/>
      <c r="AF266" s="309"/>
      <c r="AG266" s="309"/>
      <c r="AH266" s="309"/>
      <c r="AI266" s="309"/>
      <c r="AJ266" s="309"/>
      <c r="AK266" s="309"/>
      <c r="AL266" s="309"/>
      <c r="AM266" s="599"/>
      <c r="AN266" s="366"/>
      <c r="AO266" s="309"/>
      <c r="AP266" s="309"/>
      <c r="AQ266" s="309"/>
      <c r="AR266" s="309"/>
      <c r="AS266" s="309"/>
      <c r="AT266" s="309"/>
      <c r="AU266" s="309"/>
      <c r="AV266" s="599"/>
      <c r="AW266" s="366"/>
      <c r="AX266" s="309"/>
      <c r="AY266" s="309"/>
      <c r="AZ266" s="309"/>
      <c r="BA266" s="309"/>
      <c r="BB266" s="309"/>
      <c r="BC266" s="309"/>
      <c r="BD266" s="309"/>
      <c r="BE266" s="599"/>
      <c r="BF266" s="634"/>
      <c r="BG266" s="634"/>
      <c r="BH266" s="634"/>
      <c r="BI266" s="634"/>
      <c r="BJ266" s="634"/>
      <c r="BK266" s="634"/>
      <c r="BL266" s="634"/>
      <c r="BM266" s="634"/>
      <c r="BN266" s="634"/>
      <c r="BO266" s="634"/>
      <c r="BP266" s="634"/>
      <c r="BQ266" s="634"/>
      <c r="BR266" s="634"/>
      <c r="BS266" s="634"/>
      <c r="BT266" s="634"/>
      <c r="BU266" s="634"/>
      <c r="BV266" s="634"/>
      <c r="BW266" s="634"/>
      <c r="BX266" s="634"/>
      <c r="BY266" s="634"/>
      <c r="BZ266" s="634"/>
      <c r="CA266" s="634"/>
      <c r="CB266" s="634"/>
      <c r="CC266" s="634"/>
      <c r="CD266" s="634"/>
      <c r="CE266" s="634"/>
      <c r="CF266" s="634"/>
    </row>
    <row r="267" spans="1:84" ht="14.25" customHeight="1">
      <c r="A267" s="36"/>
      <c r="B267" s="36"/>
      <c r="C267" s="561"/>
      <c r="D267" s="562"/>
      <c r="E267" s="562"/>
      <c r="F267" s="562"/>
      <c r="G267" s="562"/>
      <c r="H267" s="562"/>
      <c r="I267" s="562"/>
      <c r="J267" s="562"/>
      <c r="K267" s="562"/>
      <c r="L267" s="562"/>
      <c r="M267" s="562"/>
      <c r="N267" s="562"/>
      <c r="O267" s="562"/>
      <c r="P267" s="562"/>
      <c r="Q267" s="562"/>
      <c r="R267" s="562"/>
      <c r="S267" s="562"/>
      <c r="T267" s="562"/>
      <c r="U267" s="562"/>
      <c r="V267" s="562"/>
      <c r="W267" s="562"/>
      <c r="X267" s="562"/>
      <c r="Y267" s="562"/>
      <c r="Z267" s="562"/>
      <c r="AA267" s="562"/>
      <c r="AB267" s="562"/>
      <c r="AC267" s="562"/>
      <c r="AD267" s="444"/>
      <c r="AE267" s="344"/>
      <c r="AF267" s="345"/>
      <c r="AG267" s="345"/>
      <c r="AH267" s="345"/>
      <c r="AI267" s="345"/>
      <c r="AJ267" s="345"/>
      <c r="AK267" s="345"/>
      <c r="AL267" s="345"/>
      <c r="AM267" s="444"/>
      <c r="AN267" s="344"/>
      <c r="AO267" s="345"/>
      <c r="AP267" s="345"/>
      <c r="AQ267" s="345"/>
      <c r="AR267" s="345"/>
      <c r="AS267" s="345"/>
      <c r="AT267" s="345"/>
      <c r="AU267" s="345"/>
      <c r="AV267" s="444"/>
      <c r="AW267" s="344"/>
      <c r="AX267" s="345"/>
      <c r="AY267" s="345"/>
      <c r="AZ267" s="345"/>
      <c r="BA267" s="345"/>
      <c r="BB267" s="345"/>
      <c r="BC267" s="345"/>
      <c r="BD267" s="345"/>
      <c r="BE267" s="444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</row>
    <row r="268" spans="1:84" ht="14.2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</row>
    <row r="269" spans="1:84" ht="14.25" customHeight="1">
      <c r="A269" s="36"/>
      <c r="B269" s="36"/>
      <c r="C269" s="36"/>
      <c r="D269" s="512" t="s">
        <v>104</v>
      </c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</row>
    <row r="270" spans="1:84" ht="14.25" customHeight="1">
      <c r="A270" s="36"/>
      <c r="B270" s="36"/>
      <c r="C270" s="36"/>
      <c r="D270" s="512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</row>
    <row r="271" spans="1:84" ht="14.25" customHeight="1" thickBo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</row>
    <row r="272" spans="1:84" s="637" customFormat="1" ht="14.25" customHeight="1">
      <c r="A272" s="634"/>
      <c r="B272" s="634"/>
      <c r="C272" s="640"/>
      <c r="D272" s="641" t="s">
        <v>105</v>
      </c>
      <c r="E272" s="642"/>
      <c r="F272" s="643"/>
      <c r="G272" s="643"/>
      <c r="H272" s="643"/>
      <c r="I272" s="643"/>
      <c r="J272" s="643"/>
      <c r="K272" s="643"/>
      <c r="L272" s="643"/>
      <c r="M272" s="643"/>
      <c r="N272" s="643"/>
      <c r="O272" s="643"/>
      <c r="P272" s="643"/>
      <c r="Q272" s="643"/>
      <c r="R272" s="643"/>
      <c r="S272" s="643"/>
      <c r="T272" s="643"/>
      <c r="U272" s="643"/>
      <c r="V272" s="643"/>
      <c r="W272" s="643"/>
      <c r="X272" s="643"/>
      <c r="Y272" s="643"/>
      <c r="Z272" s="643"/>
      <c r="AA272" s="644"/>
      <c r="AB272" s="644"/>
      <c r="AC272" s="644"/>
      <c r="AD272" s="644"/>
      <c r="AE272" s="644"/>
      <c r="AF272" s="644"/>
      <c r="AG272" s="644"/>
      <c r="AH272" s="644"/>
      <c r="AI272" s="644"/>
      <c r="AJ272" s="644"/>
      <c r="AK272" s="644"/>
      <c r="AL272" s="644"/>
      <c r="AM272" s="644"/>
      <c r="AN272" s="644"/>
      <c r="AO272" s="644"/>
      <c r="AP272" s="644"/>
      <c r="AQ272" s="644"/>
      <c r="AR272" s="644"/>
      <c r="AS272" s="644"/>
      <c r="AT272" s="644"/>
      <c r="AU272" s="644"/>
      <c r="AV272" s="644"/>
      <c r="AW272" s="644"/>
      <c r="AX272" s="644"/>
      <c r="AY272" s="644"/>
      <c r="AZ272" s="644"/>
      <c r="BA272" s="644"/>
      <c r="BB272" s="644"/>
      <c r="BC272" s="644"/>
      <c r="BD272" s="644"/>
      <c r="BE272" s="645"/>
      <c r="BF272" s="634"/>
      <c r="BG272" s="634"/>
      <c r="BH272" s="634"/>
      <c r="BI272" s="634"/>
      <c r="BJ272" s="634"/>
      <c r="BK272" s="634"/>
      <c r="BL272" s="634"/>
      <c r="BM272" s="634"/>
      <c r="BN272" s="634"/>
      <c r="BO272" s="634"/>
      <c r="BP272" s="634"/>
      <c r="BQ272" s="634"/>
      <c r="BR272" s="634"/>
      <c r="BS272" s="634"/>
      <c r="BT272" s="634"/>
      <c r="BU272" s="634"/>
      <c r="BV272" s="634"/>
      <c r="BW272" s="634"/>
      <c r="BX272" s="634"/>
      <c r="BY272" s="634"/>
      <c r="BZ272" s="634"/>
      <c r="CA272" s="634"/>
      <c r="CB272" s="634"/>
      <c r="CC272" s="634"/>
      <c r="CD272" s="634"/>
      <c r="CE272" s="634"/>
      <c r="CF272" s="634"/>
    </row>
    <row r="273" spans="1:84" s="637" customFormat="1" ht="14.25" customHeight="1">
      <c r="A273" s="634"/>
      <c r="B273" s="634"/>
      <c r="C273" s="638"/>
      <c r="D273" s="596"/>
      <c r="E273" s="596"/>
      <c r="F273" s="596"/>
      <c r="G273" s="596"/>
      <c r="H273" s="596"/>
      <c r="I273" s="596"/>
      <c r="J273" s="596"/>
      <c r="K273" s="596"/>
      <c r="L273" s="596"/>
      <c r="M273" s="596"/>
      <c r="N273" s="596"/>
      <c r="O273" s="596"/>
      <c r="P273" s="596"/>
      <c r="Q273" s="596"/>
      <c r="R273" s="596"/>
      <c r="S273" s="596"/>
      <c r="T273" s="596"/>
      <c r="U273" s="596"/>
      <c r="V273" s="596"/>
      <c r="W273" s="596"/>
      <c r="X273" s="596"/>
      <c r="Y273" s="596"/>
      <c r="Z273" s="596"/>
      <c r="AA273" s="596"/>
      <c r="AB273" s="596"/>
      <c r="AC273" s="596"/>
      <c r="AD273" s="596"/>
      <c r="AE273" s="596"/>
      <c r="AF273" s="596"/>
      <c r="AG273" s="596"/>
      <c r="AH273" s="596"/>
      <c r="AI273" s="596"/>
      <c r="AJ273" s="596"/>
      <c r="AK273" s="596"/>
      <c r="AL273" s="596"/>
      <c r="AM273" s="596"/>
      <c r="AN273" s="596"/>
      <c r="AO273" s="596"/>
      <c r="AP273" s="596"/>
      <c r="AQ273" s="596"/>
      <c r="AR273" s="596"/>
      <c r="AS273" s="596"/>
      <c r="AT273" s="596"/>
      <c r="AU273" s="596"/>
      <c r="AV273" s="596"/>
      <c r="AW273" s="596"/>
      <c r="AX273" s="596"/>
      <c r="AY273" s="596"/>
      <c r="AZ273" s="596"/>
      <c r="BA273" s="596"/>
      <c r="BB273" s="596"/>
      <c r="BC273" s="596"/>
      <c r="BD273" s="596"/>
      <c r="BE273" s="636"/>
      <c r="BF273" s="634"/>
      <c r="BG273" s="634"/>
      <c r="BH273" s="634"/>
      <c r="BI273" s="634"/>
      <c r="BJ273" s="634"/>
      <c r="BK273" s="634"/>
      <c r="BL273" s="634"/>
      <c r="BM273" s="634"/>
      <c r="BN273" s="634"/>
      <c r="BO273" s="634"/>
      <c r="BP273" s="634"/>
      <c r="BQ273" s="634"/>
      <c r="BR273" s="634"/>
      <c r="BS273" s="634"/>
      <c r="BT273" s="634"/>
      <c r="BU273" s="634"/>
      <c r="BV273" s="634"/>
      <c r="BW273" s="634"/>
      <c r="BX273" s="634"/>
      <c r="BY273" s="634"/>
      <c r="BZ273" s="634"/>
      <c r="CA273" s="634"/>
      <c r="CB273" s="634"/>
      <c r="CC273" s="634"/>
      <c r="CD273" s="634"/>
      <c r="CE273" s="634"/>
      <c r="CF273" s="634"/>
    </row>
    <row r="274" spans="1:84" s="637" customFormat="1" ht="14.25" customHeight="1">
      <c r="A274" s="634"/>
      <c r="B274" s="634"/>
      <c r="C274" s="638"/>
      <c r="D274" s="308"/>
      <c r="E274" s="309"/>
      <c r="F274" s="309"/>
      <c r="G274" s="309"/>
      <c r="H274" s="309"/>
      <c r="I274" s="309"/>
      <c r="J274" s="309"/>
      <c r="K274" s="309"/>
      <c r="L274" s="309"/>
      <c r="M274" s="309"/>
      <c r="N274" s="309"/>
      <c r="O274" s="309"/>
      <c r="P274" s="309"/>
      <c r="Q274" s="309"/>
      <c r="R274" s="309"/>
      <c r="S274" s="309"/>
      <c r="T274" s="309"/>
      <c r="U274" s="309"/>
      <c r="V274" s="309"/>
      <c r="W274" s="309"/>
      <c r="X274" s="309"/>
      <c r="Y274" s="309"/>
      <c r="Z274" s="309"/>
      <c r="AA274" s="309"/>
      <c r="AB274" s="309"/>
      <c r="AC274" s="309"/>
      <c r="AD274" s="309"/>
      <c r="AE274" s="309"/>
      <c r="AF274" s="309"/>
      <c r="AG274" s="309"/>
      <c r="AH274" s="309"/>
      <c r="AI274" s="309"/>
      <c r="AJ274" s="309"/>
      <c r="AK274" s="309"/>
      <c r="AL274" s="309"/>
      <c r="AM274" s="309"/>
      <c r="AN274" s="309"/>
      <c r="AO274" s="309"/>
      <c r="AP274" s="309"/>
      <c r="AQ274" s="309"/>
      <c r="AR274" s="309"/>
      <c r="AS274" s="309"/>
      <c r="AT274" s="309"/>
      <c r="AU274" s="309"/>
      <c r="AV274" s="309"/>
      <c r="AW274" s="309"/>
      <c r="AX274" s="309"/>
      <c r="AY274" s="309"/>
      <c r="AZ274" s="309"/>
      <c r="BA274" s="309"/>
      <c r="BB274" s="309"/>
      <c r="BC274" s="309"/>
      <c r="BD274" s="309"/>
      <c r="BE274" s="636"/>
      <c r="BF274" s="634"/>
      <c r="BG274" s="634"/>
      <c r="BH274" s="634"/>
      <c r="BI274" s="634"/>
      <c r="BJ274" s="634"/>
      <c r="BK274" s="634"/>
      <c r="BL274" s="634"/>
      <c r="BM274" s="634"/>
      <c r="BN274" s="634"/>
      <c r="BO274" s="634"/>
      <c r="BP274" s="634"/>
      <c r="BQ274" s="634"/>
      <c r="BR274" s="634"/>
      <c r="BS274" s="634"/>
      <c r="BT274" s="634"/>
      <c r="BU274" s="634"/>
      <c r="BV274" s="634"/>
      <c r="BW274" s="634"/>
      <c r="BX274" s="634"/>
      <c r="BY274" s="634"/>
      <c r="BZ274" s="634"/>
      <c r="CA274" s="634"/>
      <c r="CB274" s="634"/>
      <c r="CC274" s="634"/>
      <c r="CD274" s="634"/>
      <c r="CE274" s="634"/>
      <c r="CF274" s="634"/>
    </row>
    <row r="275" spans="1:84" s="637" customFormat="1" ht="14.25" customHeight="1">
      <c r="A275" s="634"/>
      <c r="B275" s="634"/>
      <c r="C275" s="638"/>
      <c r="D275" s="308"/>
      <c r="E275" s="309"/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  <c r="T275" s="309"/>
      <c r="U275" s="309"/>
      <c r="V275" s="309"/>
      <c r="W275" s="309"/>
      <c r="X275" s="309"/>
      <c r="Y275" s="309"/>
      <c r="Z275" s="309"/>
      <c r="AA275" s="309"/>
      <c r="AB275" s="309"/>
      <c r="AC275" s="309"/>
      <c r="AD275" s="309"/>
      <c r="AE275" s="309"/>
      <c r="AF275" s="309"/>
      <c r="AG275" s="309"/>
      <c r="AH275" s="309"/>
      <c r="AI275" s="309"/>
      <c r="AJ275" s="309"/>
      <c r="AK275" s="309"/>
      <c r="AL275" s="309"/>
      <c r="AM275" s="309"/>
      <c r="AN275" s="309"/>
      <c r="AO275" s="309"/>
      <c r="AP275" s="309"/>
      <c r="AQ275" s="309"/>
      <c r="AR275" s="309"/>
      <c r="AS275" s="309"/>
      <c r="AT275" s="309"/>
      <c r="AU275" s="309"/>
      <c r="AV275" s="309"/>
      <c r="AW275" s="309"/>
      <c r="AX275" s="309"/>
      <c r="AY275" s="309"/>
      <c r="AZ275" s="309"/>
      <c r="BA275" s="309"/>
      <c r="BB275" s="309"/>
      <c r="BC275" s="309"/>
      <c r="BD275" s="309"/>
      <c r="BE275" s="636"/>
      <c r="BF275" s="634"/>
      <c r="BG275" s="634"/>
      <c r="BH275" s="634"/>
      <c r="BI275" s="634"/>
      <c r="BJ275" s="634"/>
      <c r="BK275" s="634"/>
      <c r="BL275" s="634"/>
      <c r="BM275" s="634"/>
      <c r="BN275" s="634"/>
      <c r="BO275" s="634"/>
      <c r="BP275" s="634"/>
      <c r="BQ275" s="634"/>
      <c r="BR275" s="634"/>
      <c r="BS275" s="634"/>
      <c r="BT275" s="634"/>
      <c r="BU275" s="634"/>
      <c r="BV275" s="634"/>
      <c r="BW275" s="634"/>
      <c r="BX275" s="634"/>
      <c r="BY275" s="634"/>
      <c r="BZ275" s="634"/>
      <c r="CA275" s="634"/>
      <c r="CB275" s="634"/>
      <c r="CC275" s="634"/>
      <c r="CD275" s="634"/>
      <c r="CE275" s="634"/>
      <c r="CF275" s="634"/>
    </row>
    <row r="276" spans="1:84" s="637" customFormat="1" ht="14.25" customHeight="1">
      <c r="A276" s="634"/>
      <c r="B276" s="634"/>
      <c r="C276" s="638"/>
      <c r="D276" s="308"/>
      <c r="E276" s="309"/>
      <c r="F276" s="309"/>
      <c r="G276" s="309"/>
      <c r="H276" s="309"/>
      <c r="I276" s="309"/>
      <c r="J276" s="309"/>
      <c r="K276" s="309"/>
      <c r="L276" s="309"/>
      <c r="M276" s="309"/>
      <c r="N276" s="309"/>
      <c r="O276" s="309"/>
      <c r="P276" s="309"/>
      <c r="Q276" s="309"/>
      <c r="R276" s="309"/>
      <c r="S276" s="309"/>
      <c r="T276" s="309"/>
      <c r="U276" s="309"/>
      <c r="V276" s="309"/>
      <c r="W276" s="309"/>
      <c r="X276" s="309"/>
      <c r="Y276" s="309"/>
      <c r="Z276" s="309"/>
      <c r="AA276" s="309"/>
      <c r="AB276" s="309"/>
      <c r="AC276" s="309"/>
      <c r="AD276" s="309"/>
      <c r="AE276" s="309"/>
      <c r="AF276" s="309"/>
      <c r="AG276" s="309"/>
      <c r="AH276" s="309"/>
      <c r="AI276" s="309"/>
      <c r="AJ276" s="309"/>
      <c r="AK276" s="309"/>
      <c r="AL276" s="309"/>
      <c r="AM276" s="309"/>
      <c r="AN276" s="309"/>
      <c r="AO276" s="309"/>
      <c r="AP276" s="309"/>
      <c r="AQ276" s="309"/>
      <c r="AR276" s="309"/>
      <c r="AS276" s="309"/>
      <c r="AT276" s="309"/>
      <c r="AU276" s="309"/>
      <c r="AV276" s="309"/>
      <c r="AW276" s="309"/>
      <c r="AX276" s="309"/>
      <c r="AY276" s="309"/>
      <c r="AZ276" s="309"/>
      <c r="BA276" s="309"/>
      <c r="BB276" s="309"/>
      <c r="BC276" s="309"/>
      <c r="BD276" s="309"/>
      <c r="BE276" s="636"/>
      <c r="BF276" s="634"/>
      <c r="BG276" s="634"/>
      <c r="BH276" s="634"/>
      <c r="BI276" s="634"/>
      <c r="BJ276" s="634"/>
      <c r="BK276" s="634"/>
      <c r="BL276" s="634"/>
      <c r="BM276" s="634"/>
      <c r="BN276" s="634"/>
      <c r="BO276" s="634"/>
      <c r="BP276" s="634"/>
      <c r="BQ276" s="634"/>
      <c r="BR276" s="634"/>
      <c r="BS276" s="634"/>
      <c r="BT276" s="634"/>
      <c r="BU276" s="634"/>
      <c r="BV276" s="634"/>
      <c r="BW276" s="634"/>
      <c r="BX276" s="634"/>
      <c r="BY276" s="634"/>
      <c r="BZ276" s="634"/>
      <c r="CA276" s="634"/>
      <c r="CB276" s="634"/>
      <c r="CC276" s="634"/>
      <c r="CD276" s="634"/>
      <c r="CE276" s="634"/>
      <c r="CF276" s="634"/>
    </row>
    <row r="277" spans="1:84" s="637" customFormat="1" ht="14.25" customHeight="1">
      <c r="A277" s="634"/>
      <c r="B277" s="634"/>
      <c r="C277" s="638"/>
      <c r="D277" s="308" t="s">
        <v>23</v>
      </c>
      <c r="E277" s="309"/>
      <c r="F277" s="309"/>
      <c r="G277" s="309"/>
      <c r="H277" s="309"/>
      <c r="I277" s="309"/>
      <c r="J277" s="309"/>
      <c r="K277" s="309"/>
      <c r="L277" s="309"/>
      <c r="M277" s="309"/>
      <c r="N277" s="309"/>
      <c r="O277" s="309"/>
      <c r="P277" s="309"/>
      <c r="Q277" s="309"/>
      <c r="R277" s="309"/>
      <c r="S277" s="309"/>
      <c r="T277" s="309"/>
      <c r="U277" s="309"/>
      <c r="V277" s="309"/>
      <c r="W277" s="309"/>
      <c r="X277" s="309"/>
      <c r="Y277" s="309"/>
      <c r="Z277" s="309"/>
      <c r="AA277" s="309"/>
      <c r="AB277" s="309"/>
      <c r="AC277" s="309"/>
      <c r="AD277" s="309"/>
      <c r="AE277" s="309"/>
      <c r="AF277" s="309"/>
      <c r="AG277" s="309"/>
      <c r="AH277" s="309"/>
      <c r="AI277" s="309"/>
      <c r="AJ277" s="309"/>
      <c r="AK277" s="309"/>
      <c r="AL277" s="309"/>
      <c r="AM277" s="309"/>
      <c r="AN277" s="309"/>
      <c r="AO277" s="309"/>
      <c r="AP277" s="309"/>
      <c r="AQ277" s="309"/>
      <c r="AR277" s="309"/>
      <c r="AS277" s="309"/>
      <c r="AT277" s="309"/>
      <c r="AU277" s="309"/>
      <c r="AV277" s="309"/>
      <c r="AW277" s="309"/>
      <c r="AX277" s="309"/>
      <c r="AY277" s="309"/>
      <c r="AZ277" s="309"/>
      <c r="BA277" s="309"/>
      <c r="BB277" s="309"/>
      <c r="BC277" s="309"/>
      <c r="BD277" s="309"/>
      <c r="BE277" s="636"/>
      <c r="BF277" s="634"/>
      <c r="BG277" s="634"/>
      <c r="BH277" s="634"/>
      <c r="BI277" s="634"/>
      <c r="BJ277" s="634"/>
      <c r="BK277" s="634"/>
      <c r="BL277" s="634"/>
      <c r="BM277" s="634"/>
      <c r="BN277" s="634"/>
      <c r="BO277" s="634"/>
      <c r="BP277" s="634"/>
      <c r="BQ277" s="634"/>
      <c r="BR277" s="634"/>
      <c r="BS277" s="634"/>
      <c r="BT277" s="634"/>
      <c r="BU277" s="634"/>
      <c r="BV277" s="634"/>
      <c r="BW277" s="634"/>
      <c r="BX277" s="634"/>
      <c r="BY277" s="634"/>
      <c r="BZ277" s="634"/>
      <c r="CA277" s="634"/>
      <c r="CB277" s="634"/>
      <c r="CC277" s="634"/>
      <c r="CD277" s="634"/>
      <c r="CE277" s="634"/>
      <c r="CF277" s="634"/>
    </row>
    <row r="278" spans="1:84" s="637" customFormat="1" ht="14.25" customHeight="1">
      <c r="A278" s="634"/>
      <c r="B278" s="634"/>
      <c r="C278" s="638"/>
      <c r="D278" s="308"/>
      <c r="E278" s="309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09"/>
      <c r="U278" s="309"/>
      <c r="V278" s="309"/>
      <c r="W278" s="309"/>
      <c r="X278" s="309"/>
      <c r="Y278" s="309"/>
      <c r="Z278" s="309"/>
      <c r="AA278" s="309"/>
      <c r="AB278" s="309"/>
      <c r="AC278" s="309"/>
      <c r="AD278" s="309"/>
      <c r="AE278" s="309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309"/>
      <c r="AS278" s="309"/>
      <c r="AT278" s="309"/>
      <c r="AU278" s="309"/>
      <c r="AV278" s="309"/>
      <c r="AW278" s="309"/>
      <c r="AX278" s="309"/>
      <c r="AY278" s="309"/>
      <c r="AZ278" s="309"/>
      <c r="BA278" s="309"/>
      <c r="BB278" s="309"/>
      <c r="BC278" s="309"/>
      <c r="BD278" s="309"/>
      <c r="BE278" s="636"/>
      <c r="BF278" s="634"/>
      <c r="BG278" s="634"/>
      <c r="BH278" s="634"/>
      <c r="BI278" s="634"/>
      <c r="BJ278" s="634"/>
      <c r="BK278" s="634"/>
      <c r="BL278" s="634"/>
      <c r="BM278" s="634"/>
      <c r="BN278" s="634"/>
      <c r="BO278" s="634"/>
      <c r="BP278" s="634"/>
      <c r="BQ278" s="634"/>
      <c r="BR278" s="634"/>
      <c r="BS278" s="634"/>
      <c r="BT278" s="634"/>
      <c r="BU278" s="634"/>
      <c r="BV278" s="634"/>
      <c r="BW278" s="634"/>
      <c r="BX278" s="634"/>
      <c r="BY278" s="634"/>
      <c r="BZ278" s="634"/>
      <c r="CA278" s="634"/>
      <c r="CB278" s="634"/>
      <c r="CC278" s="634"/>
      <c r="CD278" s="634"/>
      <c r="CE278" s="634"/>
      <c r="CF278" s="634"/>
    </row>
    <row r="279" spans="1:84" s="637" customFormat="1" ht="14.25" customHeight="1">
      <c r="A279" s="634"/>
      <c r="B279" s="634"/>
      <c r="C279" s="638"/>
      <c r="D279" s="308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09"/>
      <c r="Y279" s="309"/>
      <c r="Z279" s="309"/>
      <c r="AA279" s="309"/>
      <c r="AB279" s="309"/>
      <c r="AC279" s="309"/>
      <c r="AD279" s="309"/>
      <c r="AE279" s="309"/>
      <c r="AF279" s="309"/>
      <c r="AG279" s="309"/>
      <c r="AH279" s="309"/>
      <c r="AI279" s="309"/>
      <c r="AJ279" s="309"/>
      <c r="AK279" s="309"/>
      <c r="AL279" s="309"/>
      <c r="AM279" s="309"/>
      <c r="AN279" s="309"/>
      <c r="AO279" s="309"/>
      <c r="AP279" s="309"/>
      <c r="AQ279" s="309"/>
      <c r="AR279" s="309"/>
      <c r="AS279" s="309"/>
      <c r="AT279" s="309"/>
      <c r="AU279" s="309"/>
      <c r="AV279" s="309"/>
      <c r="AW279" s="309"/>
      <c r="AX279" s="309"/>
      <c r="AY279" s="309"/>
      <c r="AZ279" s="309"/>
      <c r="BA279" s="309"/>
      <c r="BB279" s="309"/>
      <c r="BC279" s="309"/>
      <c r="BD279" s="309"/>
      <c r="BE279" s="636"/>
      <c r="BF279" s="634"/>
      <c r="BG279" s="634"/>
      <c r="BH279" s="634"/>
      <c r="BI279" s="634"/>
      <c r="BJ279" s="634"/>
      <c r="BK279" s="634"/>
      <c r="BL279" s="634"/>
      <c r="BM279" s="634"/>
      <c r="BN279" s="634"/>
      <c r="BO279" s="634"/>
      <c r="BP279" s="634"/>
      <c r="BQ279" s="634"/>
      <c r="BR279" s="634"/>
      <c r="BS279" s="634"/>
      <c r="BT279" s="634"/>
      <c r="BU279" s="634"/>
      <c r="BV279" s="634"/>
      <c r="BW279" s="634"/>
      <c r="BX279" s="634"/>
      <c r="BY279" s="634"/>
      <c r="BZ279" s="634"/>
      <c r="CA279" s="634"/>
      <c r="CB279" s="634"/>
      <c r="CC279" s="634"/>
      <c r="CD279" s="634"/>
      <c r="CE279" s="634"/>
      <c r="CF279" s="634"/>
    </row>
    <row r="280" spans="1:84" s="637" customFormat="1" ht="14.25" customHeight="1">
      <c r="A280" s="634"/>
      <c r="B280" s="634"/>
      <c r="C280" s="638"/>
      <c r="D280" s="308"/>
      <c r="E280" s="309"/>
      <c r="F280" s="309"/>
      <c r="G280" s="309"/>
      <c r="H280" s="309"/>
      <c r="I280" s="309"/>
      <c r="J280" s="309"/>
      <c r="K280" s="309"/>
      <c r="L280" s="309"/>
      <c r="M280" s="309"/>
      <c r="N280" s="309"/>
      <c r="O280" s="309"/>
      <c r="P280" s="309"/>
      <c r="Q280" s="309"/>
      <c r="R280" s="309"/>
      <c r="S280" s="309"/>
      <c r="T280" s="309"/>
      <c r="U280" s="309"/>
      <c r="V280" s="309"/>
      <c r="W280" s="309"/>
      <c r="X280" s="309"/>
      <c r="Y280" s="309"/>
      <c r="Z280" s="309"/>
      <c r="AA280" s="309"/>
      <c r="AB280" s="309"/>
      <c r="AC280" s="309"/>
      <c r="AD280" s="309"/>
      <c r="AE280" s="309"/>
      <c r="AF280" s="309"/>
      <c r="AG280" s="309"/>
      <c r="AH280" s="309"/>
      <c r="AI280" s="309"/>
      <c r="AJ280" s="309"/>
      <c r="AK280" s="309"/>
      <c r="AL280" s="309"/>
      <c r="AM280" s="309"/>
      <c r="AN280" s="309"/>
      <c r="AO280" s="309"/>
      <c r="AP280" s="309"/>
      <c r="AQ280" s="309"/>
      <c r="AR280" s="309"/>
      <c r="AS280" s="309"/>
      <c r="AT280" s="309"/>
      <c r="AU280" s="309"/>
      <c r="AV280" s="309"/>
      <c r="AW280" s="309"/>
      <c r="AX280" s="309"/>
      <c r="AY280" s="309"/>
      <c r="AZ280" s="309"/>
      <c r="BA280" s="309"/>
      <c r="BB280" s="309"/>
      <c r="BC280" s="309"/>
      <c r="BD280" s="309"/>
      <c r="BE280" s="636"/>
      <c r="BF280" s="634"/>
      <c r="BG280" s="634"/>
      <c r="BH280" s="634"/>
      <c r="BI280" s="634"/>
      <c r="BJ280" s="634"/>
      <c r="BK280" s="634"/>
      <c r="BL280" s="634"/>
      <c r="BM280" s="634"/>
      <c r="BN280" s="634"/>
      <c r="BO280" s="634"/>
      <c r="BP280" s="634"/>
      <c r="BQ280" s="634"/>
      <c r="BR280" s="634"/>
      <c r="BS280" s="634"/>
      <c r="BT280" s="634"/>
      <c r="BU280" s="634"/>
      <c r="BV280" s="634"/>
      <c r="BW280" s="634"/>
      <c r="BX280" s="634"/>
      <c r="BY280" s="634"/>
      <c r="BZ280" s="634"/>
      <c r="CA280" s="634"/>
      <c r="CB280" s="634"/>
      <c r="CC280" s="634"/>
      <c r="CD280" s="634"/>
      <c r="CE280" s="634"/>
      <c r="CF280" s="634"/>
    </row>
    <row r="281" spans="1:84" s="637" customFormat="1" ht="14.25" customHeight="1">
      <c r="A281" s="634"/>
      <c r="B281" s="634"/>
      <c r="C281" s="638"/>
      <c r="D281" s="308"/>
      <c r="E281" s="309"/>
      <c r="F281" s="309"/>
      <c r="G281" s="309"/>
      <c r="H281" s="309"/>
      <c r="I281" s="309"/>
      <c r="J281" s="309"/>
      <c r="K281" s="309"/>
      <c r="L281" s="309"/>
      <c r="M281" s="309"/>
      <c r="N281" s="309"/>
      <c r="O281" s="309"/>
      <c r="P281" s="309"/>
      <c r="Q281" s="309"/>
      <c r="R281" s="309"/>
      <c r="S281" s="309"/>
      <c r="T281" s="309"/>
      <c r="U281" s="309"/>
      <c r="V281" s="309"/>
      <c r="W281" s="309"/>
      <c r="X281" s="309"/>
      <c r="Y281" s="309"/>
      <c r="Z281" s="309"/>
      <c r="AA281" s="309"/>
      <c r="AB281" s="309"/>
      <c r="AC281" s="309"/>
      <c r="AD281" s="309"/>
      <c r="AE281" s="309"/>
      <c r="AF281" s="309"/>
      <c r="AG281" s="309"/>
      <c r="AH281" s="309"/>
      <c r="AI281" s="309"/>
      <c r="AJ281" s="309"/>
      <c r="AK281" s="309"/>
      <c r="AL281" s="309"/>
      <c r="AM281" s="309"/>
      <c r="AN281" s="309"/>
      <c r="AO281" s="309"/>
      <c r="AP281" s="309"/>
      <c r="AQ281" s="309"/>
      <c r="AR281" s="309"/>
      <c r="AS281" s="309"/>
      <c r="AT281" s="309"/>
      <c r="AU281" s="309"/>
      <c r="AV281" s="309"/>
      <c r="AW281" s="309"/>
      <c r="AX281" s="309"/>
      <c r="AY281" s="309"/>
      <c r="AZ281" s="309"/>
      <c r="BA281" s="309"/>
      <c r="BB281" s="309"/>
      <c r="BC281" s="309"/>
      <c r="BD281" s="309"/>
      <c r="BE281" s="636"/>
      <c r="BF281" s="634"/>
      <c r="BG281" s="634"/>
      <c r="BH281" s="634"/>
      <c r="BI281" s="634"/>
      <c r="BJ281" s="634"/>
      <c r="BK281" s="634"/>
      <c r="BL281" s="634"/>
      <c r="BM281" s="634"/>
      <c r="BN281" s="634"/>
      <c r="BO281" s="634"/>
      <c r="BP281" s="634"/>
      <c r="BQ281" s="634"/>
      <c r="BR281" s="634"/>
      <c r="BS281" s="634"/>
      <c r="BT281" s="634"/>
      <c r="BU281" s="634"/>
      <c r="BV281" s="634"/>
      <c r="BW281" s="634"/>
      <c r="BX281" s="634"/>
      <c r="BY281" s="634"/>
      <c r="BZ281" s="634"/>
      <c r="CA281" s="634"/>
      <c r="CB281" s="634"/>
      <c r="CC281" s="634"/>
      <c r="CD281" s="634"/>
      <c r="CE281" s="634"/>
      <c r="CF281" s="634"/>
    </row>
    <row r="282" spans="1:84" s="637" customFormat="1" ht="14.25" customHeight="1">
      <c r="A282" s="634"/>
      <c r="B282" s="634"/>
      <c r="C282" s="638"/>
      <c r="D282" s="308"/>
      <c r="E282" s="309"/>
      <c r="F282" s="309"/>
      <c r="G282" s="309"/>
      <c r="H282" s="309"/>
      <c r="I282" s="309"/>
      <c r="J282" s="309"/>
      <c r="K282" s="309"/>
      <c r="L282" s="309"/>
      <c r="M282" s="309"/>
      <c r="N282" s="309"/>
      <c r="O282" s="309"/>
      <c r="P282" s="309"/>
      <c r="Q282" s="309"/>
      <c r="R282" s="309"/>
      <c r="S282" s="309"/>
      <c r="T282" s="309"/>
      <c r="U282" s="309"/>
      <c r="V282" s="309"/>
      <c r="W282" s="309"/>
      <c r="X282" s="309"/>
      <c r="Y282" s="309"/>
      <c r="Z282" s="309"/>
      <c r="AA282" s="309"/>
      <c r="AB282" s="309"/>
      <c r="AC282" s="309"/>
      <c r="AD282" s="309"/>
      <c r="AE282" s="309"/>
      <c r="AF282" s="309"/>
      <c r="AG282" s="309"/>
      <c r="AH282" s="309"/>
      <c r="AI282" s="309"/>
      <c r="AJ282" s="309"/>
      <c r="AK282" s="309"/>
      <c r="AL282" s="309"/>
      <c r="AM282" s="309"/>
      <c r="AN282" s="309"/>
      <c r="AO282" s="309"/>
      <c r="AP282" s="309"/>
      <c r="AQ282" s="309"/>
      <c r="AR282" s="309"/>
      <c r="AS282" s="309"/>
      <c r="AT282" s="309"/>
      <c r="AU282" s="309"/>
      <c r="AV282" s="309"/>
      <c r="AW282" s="309"/>
      <c r="AX282" s="309"/>
      <c r="AY282" s="309"/>
      <c r="AZ282" s="309"/>
      <c r="BA282" s="309"/>
      <c r="BB282" s="309"/>
      <c r="BC282" s="309"/>
      <c r="BD282" s="309"/>
      <c r="BE282" s="636"/>
      <c r="BF282" s="634"/>
      <c r="BG282" s="634"/>
      <c r="BH282" s="634"/>
      <c r="BI282" s="634"/>
      <c r="BJ282" s="634"/>
      <c r="BK282" s="634"/>
      <c r="BL282" s="634"/>
      <c r="BM282" s="634"/>
      <c r="BN282" s="634"/>
      <c r="BO282" s="634"/>
      <c r="BP282" s="634"/>
      <c r="BQ282" s="634"/>
      <c r="BR282" s="634"/>
      <c r="BS282" s="634"/>
      <c r="BT282" s="634"/>
      <c r="BU282" s="634"/>
      <c r="BV282" s="634"/>
      <c r="BW282" s="634"/>
      <c r="BX282" s="634"/>
      <c r="BY282" s="634"/>
      <c r="BZ282" s="634"/>
      <c r="CA282" s="634"/>
      <c r="CB282" s="634"/>
      <c r="CC282" s="634"/>
      <c r="CD282" s="634"/>
      <c r="CE282" s="634"/>
      <c r="CF282" s="634"/>
    </row>
    <row r="283" spans="1:84" s="637" customFormat="1" ht="14.25" customHeight="1" thickBot="1">
      <c r="A283" s="634"/>
      <c r="B283" s="634"/>
      <c r="C283" s="646"/>
      <c r="D283" s="647"/>
      <c r="E283" s="647"/>
      <c r="F283" s="647"/>
      <c r="G283" s="647"/>
      <c r="H283" s="647"/>
      <c r="I283" s="647"/>
      <c r="J283" s="647"/>
      <c r="K283" s="647"/>
      <c r="L283" s="647"/>
      <c r="M283" s="647"/>
      <c r="N283" s="647"/>
      <c r="O283" s="647"/>
      <c r="P283" s="647"/>
      <c r="Q283" s="647"/>
      <c r="R283" s="647"/>
      <c r="S283" s="647"/>
      <c r="T283" s="647"/>
      <c r="U283" s="647"/>
      <c r="V283" s="647"/>
      <c r="W283" s="647"/>
      <c r="X283" s="647"/>
      <c r="Y283" s="647"/>
      <c r="Z283" s="647"/>
      <c r="AA283" s="647"/>
      <c r="AB283" s="647"/>
      <c r="AC283" s="647"/>
      <c r="AD283" s="647"/>
      <c r="AE283" s="647"/>
      <c r="AF283" s="647"/>
      <c r="AG283" s="647"/>
      <c r="AH283" s="647"/>
      <c r="AI283" s="647"/>
      <c r="AJ283" s="647"/>
      <c r="AK283" s="647"/>
      <c r="AL283" s="647"/>
      <c r="AM283" s="647"/>
      <c r="AN283" s="647"/>
      <c r="AO283" s="647"/>
      <c r="AP283" s="647"/>
      <c r="AQ283" s="647"/>
      <c r="AR283" s="647"/>
      <c r="AS283" s="647"/>
      <c r="AT283" s="647"/>
      <c r="AU283" s="647"/>
      <c r="AV283" s="647"/>
      <c r="AW283" s="647"/>
      <c r="AX283" s="647"/>
      <c r="AY283" s="647"/>
      <c r="AZ283" s="647"/>
      <c r="BA283" s="647"/>
      <c r="BB283" s="647"/>
      <c r="BC283" s="647"/>
      <c r="BD283" s="647"/>
      <c r="BE283" s="648"/>
      <c r="BF283" s="634"/>
      <c r="BG283" s="634"/>
      <c r="BH283" s="634"/>
      <c r="BI283" s="634"/>
      <c r="BJ283" s="634"/>
      <c r="BK283" s="634"/>
      <c r="BL283" s="634"/>
      <c r="BM283" s="634"/>
      <c r="BN283" s="634"/>
      <c r="BO283" s="634"/>
      <c r="BP283" s="634"/>
      <c r="BQ283" s="634"/>
      <c r="BR283" s="634"/>
      <c r="BS283" s="634"/>
      <c r="BT283" s="634"/>
      <c r="BU283" s="634"/>
      <c r="BV283" s="634"/>
      <c r="BW283" s="634"/>
      <c r="BX283" s="634"/>
      <c r="BY283" s="634"/>
      <c r="BZ283" s="634"/>
      <c r="CA283" s="634"/>
      <c r="CB283" s="634"/>
      <c r="CC283" s="634"/>
      <c r="CD283" s="634"/>
      <c r="CE283" s="634"/>
      <c r="CF283" s="634"/>
    </row>
    <row r="284" spans="1:84" s="637" customFormat="1" ht="14.25" customHeight="1" thickBot="1">
      <c r="A284" s="634"/>
      <c r="B284" s="634"/>
      <c r="C284" s="596"/>
      <c r="D284" s="596"/>
      <c r="E284" s="596"/>
      <c r="F284" s="596"/>
      <c r="G284" s="596"/>
      <c r="H284" s="596"/>
      <c r="I284" s="596"/>
      <c r="J284" s="596"/>
      <c r="K284" s="596"/>
      <c r="L284" s="596"/>
      <c r="M284" s="596"/>
      <c r="N284" s="596"/>
      <c r="O284" s="596"/>
      <c r="P284" s="596"/>
      <c r="Q284" s="596"/>
      <c r="R284" s="596"/>
      <c r="S284" s="596"/>
      <c r="T284" s="596"/>
      <c r="U284" s="596"/>
      <c r="V284" s="596"/>
      <c r="W284" s="596"/>
      <c r="X284" s="596"/>
      <c r="Y284" s="596"/>
      <c r="Z284" s="596"/>
      <c r="AA284" s="596"/>
      <c r="AB284" s="596"/>
      <c r="AC284" s="596"/>
      <c r="AD284" s="596"/>
      <c r="AE284" s="596"/>
      <c r="AF284" s="596"/>
      <c r="AG284" s="596"/>
      <c r="AH284" s="596"/>
      <c r="AI284" s="596"/>
      <c r="AJ284" s="596"/>
      <c r="AK284" s="596"/>
      <c r="AL284" s="596"/>
      <c r="AM284" s="596"/>
      <c r="AN284" s="596"/>
      <c r="AO284" s="596"/>
      <c r="AP284" s="596"/>
      <c r="AQ284" s="596"/>
      <c r="AR284" s="596"/>
      <c r="AS284" s="596"/>
      <c r="AT284" s="596"/>
      <c r="AU284" s="596"/>
      <c r="AV284" s="596"/>
      <c r="AW284" s="596"/>
      <c r="AX284" s="596"/>
      <c r="AY284" s="596"/>
      <c r="AZ284" s="596"/>
      <c r="BA284" s="596"/>
      <c r="BB284" s="596"/>
      <c r="BC284" s="596"/>
      <c r="BD284" s="596"/>
      <c r="BE284" s="596"/>
      <c r="BF284" s="634"/>
      <c r="BG284" s="634"/>
      <c r="BH284" s="634"/>
      <c r="BI284" s="634"/>
      <c r="BJ284" s="634"/>
      <c r="BK284" s="634"/>
      <c r="BL284" s="634"/>
      <c r="BM284" s="634"/>
      <c r="BN284" s="634"/>
      <c r="BO284" s="634"/>
      <c r="BP284" s="634"/>
      <c r="BQ284" s="634"/>
      <c r="BR284" s="634"/>
      <c r="BS284" s="634"/>
      <c r="BT284" s="634"/>
      <c r="BU284" s="634"/>
      <c r="BV284" s="634"/>
      <c r="BW284" s="634"/>
      <c r="BX284" s="634"/>
      <c r="BY284" s="634"/>
      <c r="BZ284" s="634"/>
      <c r="CA284" s="634"/>
      <c r="CB284" s="634"/>
      <c r="CC284" s="634"/>
      <c r="CD284" s="634"/>
      <c r="CE284" s="634"/>
      <c r="CF284" s="634"/>
    </row>
    <row r="285" spans="1:84" s="637" customFormat="1" ht="14.25" customHeight="1">
      <c r="A285" s="634"/>
      <c r="B285" s="634"/>
      <c r="C285" s="640"/>
      <c r="D285" s="641" t="s">
        <v>106</v>
      </c>
      <c r="E285" s="642"/>
      <c r="F285" s="643"/>
      <c r="G285" s="643"/>
      <c r="H285" s="643"/>
      <c r="I285" s="643"/>
      <c r="J285" s="643"/>
      <c r="K285" s="643"/>
      <c r="L285" s="643"/>
      <c r="M285" s="643"/>
      <c r="N285" s="643"/>
      <c r="O285" s="643"/>
      <c r="P285" s="643"/>
      <c r="Q285" s="643"/>
      <c r="R285" s="643"/>
      <c r="S285" s="643"/>
      <c r="T285" s="643"/>
      <c r="U285" s="643"/>
      <c r="V285" s="643"/>
      <c r="W285" s="643"/>
      <c r="X285" s="643"/>
      <c r="Y285" s="643"/>
      <c r="Z285" s="643"/>
      <c r="AA285" s="644"/>
      <c r="AB285" s="644"/>
      <c r="AC285" s="644"/>
      <c r="AD285" s="644"/>
      <c r="AE285" s="644"/>
      <c r="AF285" s="644"/>
      <c r="AG285" s="644"/>
      <c r="AH285" s="644"/>
      <c r="AI285" s="644"/>
      <c r="AJ285" s="644"/>
      <c r="AK285" s="644"/>
      <c r="AL285" s="644"/>
      <c r="AM285" s="644"/>
      <c r="AN285" s="644"/>
      <c r="AO285" s="644"/>
      <c r="AP285" s="644"/>
      <c r="AQ285" s="644"/>
      <c r="AR285" s="644"/>
      <c r="AS285" s="644"/>
      <c r="AT285" s="644"/>
      <c r="AU285" s="644"/>
      <c r="AV285" s="644"/>
      <c r="AW285" s="644"/>
      <c r="AX285" s="644"/>
      <c r="AY285" s="644"/>
      <c r="AZ285" s="644"/>
      <c r="BA285" s="644"/>
      <c r="BB285" s="644"/>
      <c r="BC285" s="644"/>
      <c r="BD285" s="644"/>
      <c r="BE285" s="645"/>
      <c r="BF285" s="634"/>
      <c r="BG285" s="634"/>
      <c r="BH285" s="634"/>
      <c r="BI285" s="634"/>
      <c r="BJ285" s="634"/>
      <c r="BK285" s="634"/>
      <c r="BL285" s="634"/>
      <c r="BM285" s="634"/>
      <c r="BN285" s="634"/>
      <c r="BO285" s="634"/>
      <c r="BP285" s="634"/>
      <c r="BQ285" s="634"/>
      <c r="BR285" s="634"/>
      <c r="BS285" s="634"/>
      <c r="BT285" s="634"/>
      <c r="BU285" s="634"/>
      <c r="BV285" s="634"/>
      <c r="BW285" s="634"/>
      <c r="BX285" s="634"/>
      <c r="BY285" s="634"/>
      <c r="BZ285" s="634"/>
      <c r="CA285" s="634"/>
      <c r="CB285" s="634"/>
      <c r="CC285" s="634"/>
      <c r="CD285" s="634"/>
      <c r="CE285" s="634"/>
      <c r="CF285" s="634"/>
    </row>
    <row r="286" spans="1:84" s="637" customFormat="1" ht="14.25" customHeight="1">
      <c r="A286" s="634"/>
      <c r="B286" s="634"/>
      <c r="C286" s="638"/>
      <c r="D286" s="596"/>
      <c r="E286" s="596"/>
      <c r="F286" s="596"/>
      <c r="G286" s="596"/>
      <c r="H286" s="596"/>
      <c r="I286" s="596"/>
      <c r="J286" s="596"/>
      <c r="K286" s="596"/>
      <c r="L286" s="596"/>
      <c r="M286" s="596"/>
      <c r="N286" s="596"/>
      <c r="O286" s="596"/>
      <c r="P286" s="596"/>
      <c r="Q286" s="596"/>
      <c r="R286" s="596"/>
      <c r="S286" s="596"/>
      <c r="T286" s="596"/>
      <c r="U286" s="596"/>
      <c r="V286" s="596"/>
      <c r="W286" s="596"/>
      <c r="X286" s="596"/>
      <c r="Y286" s="596"/>
      <c r="Z286" s="596"/>
      <c r="AA286" s="596"/>
      <c r="AB286" s="596"/>
      <c r="AC286" s="596"/>
      <c r="AD286" s="596"/>
      <c r="AE286" s="596"/>
      <c r="AF286" s="596"/>
      <c r="AG286" s="596"/>
      <c r="AH286" s="596"/>
      <c r="AI286" s="596"/>
      <c r="AJ286" s="596"/>
      <c r="AK286" s="596"/>
      <c r="AL286" s="596"/>
      <c r="AM286" s="596"/>
      <c r="AN286" s="596"/>
      <c r="AO286" s="596"/>
      <c r="AP286" s="596"/>
      <c r="AQ286" s="596"/>
      <c r="AR286" s="596"/>
      <c r="AS286" s="596"/>
      <c r="AT286" s="596"/>
      <c r="AU286" s="596"/>
      <c r="AV286" s="596"/>
      <c r="AW286" s="596"/>
      <c r="AX286" s="596"/>
      <c r="AY286" s="596"/>
      <c r="AZ286" s="596"/>
      <c r="BA286" s="596"/>
      <c r="BB286" s="596"/>
      <c r="BC286" s="596"/>
      <c r="BD286" s="596"/>
      <c r="BE286" s="636"/>
      <c r="BF286" s="634"/>
      <c r="BG286" s="634"/>
      <c r="BH286" s="634"/>
      <c r="BI286" s="634"/>
      <c r="BJ286" s="634"/>
      <c r="BK286" s="634"/>
      <c r="BL286" s="634"/>
      <c r="BM286" s="634"/>
      <c r="BN286" s="634"/>
      <c r="BO286" s="634"/>
      <c r="BP286" s="634"/>
      <c r="BQ286" s="634"/>
      <c r="BR286" s="634"/>
      <c r="BS286" s="634"/>
      <c r="BT286" s="634"/>
      <c r="BU286" s="634"/>
      <c r="BV286" s="634"/>
      <c r="BW286" s="634"/>
      <c r="BX286" s="634"/>
      <c r="BY286" s="634"/>
      <c r="BZ286" s="634"/>
      <c r="CA286" s="634"/>
      <c r="CB286" s="634"/>
      <c r="CC286" s="634"/>
      <c r="CD286" s="634"/>
      <c r="CE286" s="634"/>
      <c r="CF286" s="634"/>
    </row>
    <row r="287" spans="1:84" s="637" customFormat="1" ht="14.25" customHeight="1">
      <c r="A287" s="634"/>
      <c r="B287" s="634"/>
      <c r="C287" s="638"/>
      <c r="D287" s="308"/>
      <c r="E287" s="309"/>
      <c r="F287" s="309"/>
      <c r="G287" s="309"/>
      <c r="H287" s="309"/>
      <c r="I287" s="309"/>
      <c r="J287" s="309"/>
      <c r="K287" s="309"/>
      <c r="L287" s="309"/>
      <c r="M287" s="309"/>
      <c r="N287" s="309"/>
      <c r="O287" s="309"/>
      <c r="P287" s="309"/>
      <c r="Q287" s="309"/>
      <c r="R287" s="309"/>
      <c r="S287" s="309"/>
      <c r="T287" s="309"/>
      <c r="U287" s="309"/>
      <c r="V287" s="309"/>
      <c r="W287" s="309"/>
      <c r="X287" s="309"/>
      <c r="Y287" s="309"/>
      <c r="Z287" s="309"/>
      <c r="AA287" s="309"/>
      <c r="AB287" s="309"/>
      <c r="AC287" s="309"/>
      <c r="AD287" s="309"/>
      <c r="AE287" s="309"/>
      <c r="AF287" s="309"/>
      <c r="AG287" s="309"/>
      <c r="AH287" s="309"/>
      <c r="AI287" s="309"/>
      <c r="AJ287" s="309"/>
      <c r="AK287" s="309"/>
      <c r="AL287" s="309"/>
      <c r="AM287" s="309"/>
      <c r="AN287" s="309"/>
      <c r="AO287" s="309"/>
      <c r="AP287" s="309"/>
      <c r="AQ287" s="309"/>
      <c r="AR287" s="309"/>
      <c r="AS287" s="309"/>
      <c r="AT287" s="309"/>
      <c r="AU287" s="309"/>
      <c r="AV287" s="309"/>
      <c r="AW287" s="309"/>
      <c r="AX287" s="309"/>
      <c r="AY287" s="309"/>
      <c r="AZ287" s="309"/>
      <c r="BA287" s="309"/>
      <c r="BB287" s="309"/>
      <c r="BC287" s="309"/>
      <c r="BD287" s="309"/>
      <c r="BE287" s="636"/>
      <c r="BF287" s="634"/>
      <c r="BG287" s="634"/>
      <c r="BH287" s="634"/>
      <c r="BI287" s="634"/>
      <c r="BJ287" s="634"/>
      <c r="BK287" s="634"/>
      <c r="BL287" s="634"/>
      <c r="BM287" s="634"/>
      <c r="BN287" s="634"/>
      <c r="BO287" s="634"/>
      <c r="BP287" s="634"/>
      <c r="BQ287" s="634"/>
      <c r="BR287" s="634"/>
      <c r="BS287" s="634"/>
      <c r="BT287" s="634"/>
      <c r="BU287" s="634"/>
      <c r="BV287" s="634"/>
      <c r="BW287" s="634"/>
      <c r="BX287" s="634"/>
      <c r="BY287" s="634"/>
      <c r="BZ287" s="634"/>
      <c r="CA287" s="634"/>
      <c r="CB287" s="634"/>
      <c r="CC287" s="634"/>
      <c r="CD287" s="634"/>
      <c r="CE287" s="634"/>
      <c r="CF287" s="634"/>
    </row>
    <row r="288" spans="1:84" s="637" customFormat="1" ht="14.25" customHeight="1">
      <c r="A288" s="634"/>
      <c r="B288" s="634"/>
      <c r="C288" s="638"/>
      <c r="D288" s="308"/>
      <c r="E288" s="309"/>
      <c r="F288" s="309"/>
      <c r="G288" s="309"/>
      <c r="H288" s="309"/>
      <c r="I288" s="309"/>
      <c r="J288" s="309"/>
      <c r="K288" s="309"/>
      <c r="L288" s="309"/>
      <c r="M288" s="309"/>
      <c r="N288" s="309"/>
      <c r="O288" s="309"/>
      <c r="P288" s="309"/>
      <c r="Q288" s="309"/>
      <c r="R288" s="309"/>
      <c r="S288" s="309"/>
      <c r="T288" s="309"/>
      <c r="U288" s="309"/>
      <c r="V288" s="309"/>
      <c r="W288" s="309"/>
      <c r="X288" s="309"/>
      <c r="Y288" s="309"/>
      <c r="Z288" s="309"/>
      <c r="AA288" s="309"/>
      <c r="AB288" s="309"/>
      <c r="AC288" s="309"/>
      <c r="AD288" s="309"/>
      <c r="AE288" s="309"/>
      <c r="AF288" s="309"/>
      <c r="AG288" s="309"/>
      <c r="AH288" s="309"/>
      <c r="AI288" s="309"/>
      <c r="AJ288" s="309"/>
      <c r="AK288" s="309"/>
      <c r="AL288" s="309"/>
      <c r="AM288" s="309"/>
      <c r="AN288" s="309"/>
      <c r="AO288" s="309"/>
      <c r="AP288" s="309"/>
      <c r="AQ288" s="309"/>
      <c r="AR288" s="309"/>
      <c r="AS288" s="309"/>
      <c r="AT288" s="309"/>
      <c r="AU288" s="309"/>
      <c r="AV288" s="309"/>
      <c r="AW288" s="309"/>
      <c r="AX288" s="309"/>
      <c r="AY288" s="309"/>
      <c r="AZ288" s="309"/>
      <c r="BA288" s="309"/>
      <c r="BB288" s="309"/>
      <c r="BC288" s="309"/>
      <c r="BD288" s="309"/>
      <c r="BE288" s="636"/>
      <c r="BF288" s="634"/>
      <c r="BG288" s="634"/>
      <c r="BH288" s="634"/>
      <c r="BI288" s="634"/>
      <c r="BJ288" s="634"/>
      <c r="BK288" s="634"/>
      <c r="BL288" s="634"/>
      <c r="BM288" s="634"/>
      <c r="BN288" s="634"/>
      <c r="BO288" s="634"/>
      <c r="BP288" s="634"/>
      <c r="BQ288" s="634"/>
      <c r="BR288" s="634"/>
      <c r="BS288" s="634"/>
      <c r="BT288" s="634"/>
      <c r="BU288" s="634"/>
      <c r="BV288" s="634"/>
      <c r="BW288" s="634"/>
      <c r="BX288" s="634"/>
      <c r="BY288" s="634"/>
      <c r="BZ288" s="634"/>
      <c r="CA288" s="634"/>
      <c r="CB288" s="634"/>
      <c r="CC288" s="634"/>
      <c r="CD288" s="634"/>
      <c r="CE288" s="634"/>
      <c r="CF288" s="634"/>
    </row>
    <row r="289" spans="1:84" s="637" customFormat="1" ht="14.25" customHeight="1">
      <c r="A289" s="634"/>
      <c r="B289" s="634"/>
      <c r="C289" s="638"/>
      <c r="D289" s="308"/>
      <c r="E289" s="309"/>
      <c r="F289" s="309"/>
      <c r="G289" s="309"/>
      <c r="H289" s="309"/>
      <c r="I289" s="309"/>
      <c r="J289" s="309"/>
      <c r="K289" s="309"/>
      <c r="L289" s="309"/>
      <c r="M289" s="309"/>
      <c r="N289" s="309"/>
      <c r="O289" s="309"/>
      <c r="P289" s="309"/>
      <c r="Q289" s="309"/>
      <c r="R289" s="309"/>
      <c r="S289" s="309"/>
      <c r="T289" s="309"/>
      <c r="U289" s="309"/>
      <c r="V289" s="309"/>
      <c r="W289" s="309"/>
      <c r="X289" s="309"/>
      <c r="Y289" s="309"/>
      <c r="Z289" s="309"/>
      <c r="AA289" s="309"/>
      <c r="AB289" s="309"/>
      <c r="AC289" s="309"/>
      <c r="AD289" s="309"/>
      <c r="AE289" s="309"/>
      <c r="AF289" s="309"/>
      <c r="AG289" s="309"/>
      <c r="AH289" s="309"/>
      <c r="AI289" s="309"/>
      <c r="AJ289" s="309"/>
      <c r="AK289" s="309"/>
      <c r="AL289" s="309"/>
      <c r="AM289" s="309"/>
      <c r="AN289" s="309"/>
      <c r="AO289" s="309"/>
      <c r="AP289" s="309"/>
      <c r="AQ289" s="309"/>
      <c r="AR289" s="309"/>
      <c r="AS289" s="309"/>
      <c r="AT289" s="309"/>
      <c r="AU289" s="309"/>
      <c r="AV289" s="309"/>
      <c r="AW289" s="309"/>
      <c r="AX289" s="309"/>
      <c r="AY289" s="309"/>
      <c r="AZ289" s="309"/>
      <c r="BA289" s="309"/>
      <c r="BB289" s="309"/>
      <c r="BC289" s="309"/>
      <c r="BD289" s="309"/>
      <c r="BE289" s="636"/>
      <c r="BF289" s="634"/>
      <c r="BG289" s="634"/>
      <c r="BH289" s="634"/>
      <c r="BI289" s="634"/>
      <c r="BJ289" s="634"/>
      <c r="BK289" s="634"/>
      <c r="BL289" s="634"/>
      <c r="BM289" s="634"/>
      <c r="BN289" s="634"/>
      <c r="BO289" s="634"/>
      <c r="BP289" s="634"/>
      <c r="BQ289" s="634"/>
      <c r="BR289" s="634"/>
      <c r="BS289" s="634"/>
      <c r="BT289" s="634"/>
      <c r="BU289" s="634"/>
      <c r="BV289" s="634"/>
      <c r="BW289" s="634"/>
      <c r="BX289" s="634"/>
      <c r="BY289" s="634"/>
      <c r="BZ289" s="634"/>
      <c r="CA289" s="634"/>
      <c r="CB289" s="634"/>
      <c r="CC289" s="634"/>
      <c r="CD289" s="634"/>
      <c r="CE289" s="634"/>
      <c r="CF289" s="634"/>
    </row>
    <row r="290" spans="1:84" s="637" customFormat="1" ht="14.25" customHeight="1">
      <c r="A290" s="634"/>
      <c r="B290" s="634"/>
      <c r="C290" s="638"/>
      <c r="D290" s="308"/>
      <c r="E290" s="309"/>
      <c r="F290" s="309"/>
      <c r="G290" s="309"/>
      <c r="H290" s="309"/>
      <c r="I290" s="309"/>
      <c r="J290" s="309"/>
      <c r="K290" s="309"/>
      <c r="L290" s="309"/>
      <c r="M290" s="309"/>
      <c r="N290" s="309"/>
      <c r="O290" s="309"/>
      <c r="P290" s="309"/>
      <c r="Q290" s="309"/>
      <c r="R290" s="309"/>
      <c r="S290" s="309"/>
      <c r="T290" s="309"/>
      <c r="U290" s="309"/>
      <c r="V290" s="309"/>
      <c r="W290" s="309"/>
      <c r="X290" s="309"/>
      <c r="Y290" s="309"/>
      <c r="Z290" s="309"/>
      <c r="AA290" s="309"/>
      <c r="AB290" s="309"/>
      <c r="AC290" s="309"/>
      <c r="AD290" s="309"/>
      <c r="AE290" s="309"/>
      <c r="AF290" s="309"/>
      <c r="AG290" s="309"/>
      <c r="AH290" s="309"/>
      <c r="AI290" s="309"/>
      <c r="AJ290" s="309"/>
      <c r="AK290" s="309"/>
      <c r="AL290" s="309"/>
      <c r="AM290" s="309"/>
      <c r="AN290" s="309"/>
      <c r="AO290" s="309"/>
      <c r="AP290" s="309"/>
      <c r="AQ290" s="309"/>
      <c r="AR290" s="309"/>
      <c r="AS290" s="309"/>
      <c r="AT290" s="309"/>
      <c r="AU290" s="309"/>
      <c r="AV290" s="309"/>
      <c r="AW290" s="309"/>
      <c r="AX290" s="309"/>
      <c r="AY290" s="309"/>
      <c r="AZ290" s="309"/>
      <c r="BA290" s="309"/>
      <c r="BB290" s="309"/>
      <c r="BC290" s="309"/>
      <c r="BD290" s="309"/>
      <c r="BE290" s="636"/>
      <c r="BF290" s="634"/>
      <c r="BG290" s="634"/>
      <c r="BH290" s="634"/>
      <c r="BI290" s="634"/>
      <c r="BJ290" s="634"/>
      <c r="BK290" s="634"/>
      <c r="BL290" s="634"/>
      <c r="BM290" s="634"/>
      <c r="BN290" s="634"/>
      <c r="BO290" s="634"/>
      <c r="BP290" s="634"/>
      <c r="BQ290" s="634"/>
      <c r="BR290" s="634"/>
      <c r="BS290" s="634"/>
      <c r="BT290" s="634"/>
      <c r="BU290" s="634"/>
      <c r="BV290" s="634"/>
      <c r="BW290" s="634"/>
      <c r="BX290" s="634"/>
      <c r="BY290" s="634"/>
      <c r="BZ290" s="634"/>
      <c r="CA290" s="634"/>
      <c r="CB290" s="634"/>
      <c r="CC290" s="634"/>
      <c r="CD290" s="634"/>
      <c r="CE290" s="634"/>
      <c r="CF290" s="634"/>
    </row>
    <row r="291" spans="1:84" s="637" customFormat="1" ht="14.25" customHeight="1">
      <c r="A291" s="634"/>
      <c r="B291" s="634"/>
      <c r="C291" s="638"/>
      <c r="D291" s="308"/>
      <c r="E291" s="309"/>
      <c r="F291" s="309"/>
      <c r="G291" s="309"/>
      <c r="H291" s="309"/>
      <c r="I291" s="309"/>
      <c r="J291" s="309"/>
      <c r="K291" s="309"/>
      <c r="L291" s="309"/>
      <c r="M291" s="309"/>
      <c r="N291" s="309"/>
      <c r="O291" s="309"/>
      <c r="P291" s="309"/>
      <c r="Q291" s="309"/>
      <c r="R291" s="309"/>
      <c r="S291" s="309"/>
      <c r="T291" s="309"/>
      <c r="U291" s="309"/>
      <c r="V291" s="309"/>
      <c r="W291" s="309"/>
      <c r="X291" s="309"/>
      <c r="Y291" s="309"/>
      <c r="Z291" s="309"/>
      <c r="AA291" s="309"/>
      <c r="AB291" s="309"/>
      <c r="AC291" s="309"/>
      <c r="AD291" s="309"/>
      <c r="AE291" s="309"/>
      <c r="AF291" s="309"/>
      <c r="AG291" s="309"/>
      <c r="AH291" s="309"/>
      <c r="AI291" s="309"/>
      <c r="AJ291" s="309"/>
      <c r="AK291" s="309"/>
      <c r="AL291" s="309"/>
      <c r="AM291" s="309"/>
      <c r="AN291" s="309"/>
      <c r="AO291" s="309"/>
      <c r="AP291" s="309"/>
      <c r="AQ291" s="309"/>
      <c r="AR291" s="309"/>
      <c r="AS291" s="309"/>
      <c r="AT291" s="309"/>
      <c r="AU291" s="309"/>
      <c r="AV291" s="309"/>
      <c r="AW291" s="309"/>
      <c r="AX291" s="309"/>
      <c r="AY291" s="309"/>
      <c r="AZ291" s="309"/>
      <c r="BA291" s="309"/>
      <c r="BB291" s="309"/>
      <c r="BC291" s="309"/>
      <c r="BD291" s="309"/>
      <c r="BE291" s="636"/>
      <c r="BF291" s="634"/>
      <c r="BG291" s="634"/>
      <c r="BH291" s="634"/>
      <c r="BI291" s="634"/>
      <c r="BJ291" s="634"/>
      <c r="BK291" s="634"/>
      <c r="BL291" s="634"/>
      <c r="BM291" s="634"/>
      <c r="BN291" s="634"/>
      <c r="BO291" s="634"/>
      <c r="BP291" s="634"/>
      <c r="BQ291" s="634"/>
      <c r="BR291" s="634"/>
      <c r="BS291" s="634"/>
      <c r="BT291" s="634"/>
      <c r="BU291" s="634"/>
      <c r="BV291" s="634"/>
      <c r="BW291" s="634"/>
      <c r="BX291" s="634"/>
      <c r="BY291" s="634"/>
      <c r="BZ291" s="634"/>
      <c r="CA291" s="634"/>
      <c r="CB291" s="634"/>
      <c r="CC291" s="634"/>
      <c r="CD291" s="634"/>
      <c r="CE291" s="634"/>
      <c r="CF291" s="634"/>
    </row>
    <row r="292" spans="1:84" s="637" customFormat="1" ht="14.25" customHeight="1">
      <c r="A292" s="634"/>
      <c r="B292" s="634"/>
      <c r="C292" s="638"/>
      <c r="D292" s="308"/>
      <c r="E292" s="309"/>
      <c r="F292" s="309"/>
      <c r="G292" s="309"/>
      <c r="H292" s="309"/>
      <c r="I292" s="309"/>
      <c r="J292" s="309"/>
      <c r="K292" s="309"/>
      <c r="L292" s="309"/>
      <c r="M292" s="309"/>
      <c r="N292" s="309"/>
      <c r="O292" s="309"/>
      <c r="P292" s="309"/>
      <c r="Q292" s="309"/>
      <c r="R292" s="309"/>
      <c r="S292" s="309"/>
      <c r="T292" s="309"/>
      <c r="U292" s="309"/>
      <c r="V292" s="309"/>
      <c r="W292" s="309"/>
      <c r="X292" s="309"/>
      <c r="Y292" s="309"/>
      <c r="Z292" s="309"/>
      <c r="AA292" s="309"/>
      <c r="AB292" s="309"/>
      <c r="AC292" s="309"/>
      <c r="AD292" s="309"/>
      <c r="AE292" s="309"/>
      <c r="AF292" s="309"/>
      <c r="AG292" s="309"/>
      <c r="AH292" s="309"/>
      <c r="AI292" s="309"/>
      <c r="AJ292" s="309"/>
      <c r="AK292" s="309"/>
      <c r="AL292" s="309"/>
      <c r="AM292" s="309"/>
      <c r="AN292" s="309"/>
      <c r="AO292" s="309"/>
      <c r="AP292" s="309"/>
      <c r="AQ292" s="309"/>
      <c r="AR292" s="309"/>
      <c r="AS292" s="309"/>
      <c r="AT292" s="309"/>
      <c r="AU292" s="309"/>
      <c r="AV292" s="309"/>
      <c r="AW292" s="309"/>
      <c r="AX292" s="309"/>
      <c r="AY292" s="309"/>
      <c r="AZ292" s="309"/>
      <c r="BA292" s="309"/>
      <c r="BB292" s="309"/>
      <c r="BC292" s="309"/>
      <c r="BD292" s="309"/>
      <c r="BE292" s="636"/>
      <c r="BF292" s="634"/>
      <c r="BG292" s="634"/>
      <c r="BH292" s="634"/>
      <c r="BI292" s="634"/>
      <c r="BJ292" s="634"/>
      <c r="BK292" s="634"/>
      <c r="BL292" s="634"/>
      <c r="BM292" s="634"/>
      <c r="BN292" s="634"/>
      <c r="BO292" s="634"/>
      <c r="BP292" s="634"/>
      <c r="BQ292" s="634"/>
      <c r="BR292" s="634"/>
      <c r="BS292" s="634"/>
      <c r="BT292" s="634"/>
      <c r="BU292" s="634"/>
      <c r="BV292" s="634"/>
      <c r="BW292" s="634"/>
      <c r="BX292" s="634"/>
      <c r="BY292" s="634"/>
      <c r="BZ292" s="634"/>
      <c r="CA292" s="634"/>
      <c r="CB292" s="634"/>
      <c r="CC292" s="634"/>
      <c r="CD292" s="634"/>
      <c r="CE292" s="634"/>
      <c r="CF292" s="634"/>
    </row>
    <row r="293" spans="1:84" s="637" customFormat="1" ht="14.25" customHeight="1">
      <c r="A293" s="634"/>
      <c r="B293" s="634"/>
      <c r="C293" s="638"/>
      <c r="D293" s="308"/>
      <c r="E293" s="309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09"/>
      <c r="Y293" s="309"/>
      <c r="Z293" s="309"/>
      <c r="AA293" s="309"/>
      <c r="AB293" s="309"/>
      <c r="AC293" s="309"/>
      <c r="AD293" s="309"/>
      <c r="AE293" s="309"/>
      <c r="AF293" s="309"/>
      <c r="AG293" s="309"/>
      <c r="AH293" s="309"/>
      <c r="AI293" s="309"/>
      <c r="AJ293" s="309"/>
      <c r="AK293" s="309"/>
      <c r="AL293" s="309"/>
      <c r="AM293" s="309"/>
      <c r="AN293" s="309"/>
      <c r="AO293" s="309"/>
      <c r="AP293" s="309"/>
      <c r="AQ293" s="309"/>
      <c r="AR293" s="309"/>
      <c r="AS293" s="309"/>
      <c r="AT293" s="309"/>
      <c r="AU293" s="309"/>
      <c r="AV293" s="309"/>
      <c r="AW293" s="309"/>
      <c r="AX293" s="309"/>
      <c r="AY293" s="309"/>
      <c r="AZ293" s="309"/>
      <c r="BA293" s="309"/>
      <c r="BB293" s="309"/>
      <c r="BC293" s="309"/>
      <c r="BD293" s="309"/>
      <c r="BE293" s="636"/>
      <c r="BF293" s="634"/>
      <c r="BG293" s="634"/>
      <c r="BH293" s="634"/>
      <c r="BI293" s="634"/>
      <c r="BJ293" s="634"/>
      <c r="BK293" s="634"/>
      <c r="BL293" s="634"/>
      <c r="BM293" s="634"/>
      <c r="BN293" s="634"/>
      <c r="BO293" s="634"/>
      <c r="BP293" s="634"/>
      <c r="BQ293" s="634"/>
      <c r="BR293" s="634"/>
      <c r="BS293" s="634"/>
      <c r="BT293" s="634"/>
      <c r="BU293" s="634"/>
      <c r="BV293" s="634"/>
      <c r="BW293" s="634"/>
      <c r="BX293" s="634"/>
      <c r="BY293" s="634"/>
      <c r="BZ293" s="634"/>
      <c r="CA293" s="634"/>
      <c r="CB293" s="634"/>
      <c r="CC293" s="634"/>
      <c r="CD293" s="634"/>
      <c r="CE293" s="634"/>
      <c r="CF293" s="634"/>
    </row>
    <row r="294" spans="1:84" s="637" customFormat="1" ht="14.25" customHeight="1" thickBot="1">
      <c r="A294" s="634"/>
      <c r="B294" s="634"/>
      <c r="C294" s="646"/>
      <c r="D294" s="647"/>
      <c r="E294" s="647"/>
      <c r="F294" s="647"/>
      <c r="G294" s="647"/>
      <c r="H294" s="647"/>
      <c r="I294" s="647"/>
      <c r="J294" s="647"/>
      <c r="K294" s="647"/>
      <c r="L294" s="647"/>
      <c r="M294" s="647"/>
      <c r="N294" s="647"/>
      <c r="O294" s="647"/>
      <c r="P294" s="647"/>
      <c r="Q294" s="647"/>
      <c r="R294" s="647"/>
      <c r="S294" s="647"/>
      <c r="T294" s="647"/>
      <c r="U294" s="647"/>
      <c r="V294" s="647"/>
      <c r="W294" s="647"/>
      <c r="X294" s="647"/>
      <c r="Y294" s="647"/>
      <c r="Z294" s="647"/>
      <c r="AA294" s="647"/>
      <c r="AB294" s="647"/>
      <c r="AC294" s="647"/>
      <c r="AD294" s="647"/>
      <c r="AE294" s="647"/>
      <c r="AF294" s="647"/>
      <c r="AG294" s="647"/>
      <c r="AH294" s="647"/>
      <c r="AI294" s="647"/>
      <c r="AJ294" s="647"/>
      <c r="AK294" s="647"/>
      <c r="AL294" s="647"/>
      <c r="AM294" s="647"/>
      <c r="AN294" s="647"/>
      <c r="AO294" s="647"/>
      <c r="AP294" s="647"/>
      <c r="AQ294" s="647"/>
      <c r="AR294" s="647"/>
      <c r="AS294" s="647"/>
      <c r="AT294" s="647"/>
      <c r="AU294" s="647"/>
      <c r="AV294" s="647"/>
      <c r="AW294" s="647"/>
      <c r="AX294" s="647"/>
      <c r="AY294" s="647"/>
      <c r="AZ294" s="647"/>
      <c r="BA294" s="647"/>
      <c r="BB294" s="647"/>
      <c r="BC294" s="647"/>
      <c r="BD294" s="647"/>
      <c r="BE294" s="648"/>
      <c r="BF294" s="634"/>
      <c r="BG294" s="634"/>
      <c r="BH294" s="634"/>
      <c r="BI294" s="634"/>
      <c r="BJ294" s="634"/>
      <c r="BK294" s="634"/>
      <c r="BL294" s="634"/>
      <c r="BM294" s="634"/>
      <c r="BN294" s="634"/>
      <c r="BO294" s="634"/>
      <c r="BP294" s="634"/>
      <c r="BQ294" s="634"/>
      <c r="BR294" s="634"/>
      <c r="BS294" s="634"/>
      <c r="BT294" s="634"/>
      <c r="BU294" s="634"/>
      <c r="BV294" s="634"/>
      <c r="BW294" s="634"/>
      <c r="BX294" s="634"/>
      <c r="BY294" s="634"/>
      <c r="BZ294" s="634"/>
      <c r="CA294" s="634"/>
      <c r="CB294" s="634"/>
      <c r="CC294" s="634"/>
      <c r="CD294" s="634"/>
      <c r="CE294" s="634"/>
      <c r="CF294" s="634"/>
    </row>
    <row r="295" spans="1:84" s="637" customFormat="1" ht="14.25" customHeight="1">
      <c r="A295" s="634"/>
      <c r="B295" s="634"/>
      <c r="D295" s="596"/>
      <c r="E295" s="596"/>
      <c r="F295" s="596"/>
      <c r="G295" s="596"/>
      <c r="H295" s="596"/>
      <c r="I295" s="596"/>
      <c r="J295" s="596"/>
      <c r="K295" s="596"/>
      <c r="L295" s="596"/>
      <c r="M295" s="596"/>
      <c r="N295" s="596"/>
      <c r="O295" s="596"/>
      <c r="P295" s="596"/>
      <c r="Q295" s="596"/>
      <c r="R295" s="596"/>
      <c r="S295" s="596"/>
      <c r="T295" s="596"/>
      <c r="U295" s="596"/>
      <c r="V295" s="596"/>
      <c r="W295" s="596"/>
      <c r="X295" s="596"/>
      <c r="Y295" s="596"/>
      <c r="Z295" s="596"/>
      <c r="AA295" s="596"/>
      <c r="AB295" s="596"/>
      <c r="AC295" s="596"/>
      <c r="AD295" s="596"/>
      <c r="AE295" s="596"/>
      <c r="AF295" s="596"/>
      <c r="AG295" s="596"/>
      <c r="AH295" s="596"/>
      <c r="AI295" s="596"/>
      <c r="AJ295" s="596"/>
      <c r="AK295" s="596"/>
      <c r="AL295" s="596"/>
      <c r="AM295" s="596"/>
      <c r="AN295" s="596"/>
      <c r="AO295" s="596"/>
      <c r="AP295" s="596"/>
      <c r="AQ295" s="596"/>
      <c r="AR295" s="596"/>
      <c r="AS295" s="596"/>
      <c r="AT295" s="596"/>
      <c r="AU295" s="596"/>
      <c r="AV295" s="596"/>
      <c r="AW295" s="596"/>
      <c r="AX295" s="596"/>
      <c r="AY295" s="596"/>
      <c r="AZ295" s="596"/>
      <c r="BA295" s="596"/>
      <c r="BB295" s="596"/>
      <c r="BC295" s="596"/>
      <c r="BD295" s="596"/>
      <c r="BE295" s="596"/>
      <c r="BF295" s="634"/>
      <c r="BG295" s="634"/>
      <c r="BH295" s="634"/>
      <c r="BI295" s="634"/>
      <c r="BJ295" s="634"/>
      <c r="BK295" s="634"/>
      <c r="BL295" s="634"/>
      <c r="BM295" s="634"/>
      <c r="BN295" s="634"/>
      <c r="BO295" s="634"/>
      <c r="BP295" s="634"/>
      <c r="BQ295" s="634"/>
      <c r="BR295" s="634"/>
      <c r="BS295" s="634"/>
      <c r="BT295" s="634"/>
      <c r="BU295" s="634"/>
      <c r="BV295" s="634"/>
      <c r="BW295" s="634"/>
      <c r="BX295" s="634"/>
      <c r="BY295" s="634"/>
      <c r="BZ295" s="634"/>
      <c r="CA295" s="634"/>
      <c r="CB295" s="634"/>
      <c r="CC295" s="634"/>
      <c r="CD295" s="634"/>
      <c r="CE295" s="634"/>
      <c r="CF295" s="634"/>
    </row>
    <row r="296" spans="1:84" s="637" customFormat="1" ht="14.25" customHeight="1" thickBot="1">
      <c r="A296" s="634"/>
      <c r="B296" s="634"/>
      <c r="C296" s="634"/>
      <c r="D296" s="634"/>
      <c r="E296" s="634"/>
      <c r="F296" s="634"/>
      <c r="G296" s="634"/>
      <c r="H296" s="634"/>
      <c r="I296" s="634"/>
      <c r="J296" s="634"/>
      <c r="K296" s="634"/>
      <c r="L296" s="634"/>
      <c r="M296" s="634"/>
      <c r="N296" s="634"/>
      <c r="O296" s="634"/>
      <c r="P296" s="634"/>
      <c r="Q296" s="634"/>
      <c r="R296" s="634"/>
      <c r="S296" s="634"/>
      <c r="T296" s="634"/>
      <c r="U296" s="634"/>
      <c r="V296" s="634"/>
      <c r="W296" s="634"/>
      <c r="X296" s="634"/>
      <c r="Y296" s="634"/>
      <c r="Z296" s="634"/>
      <c r="AA296" s="634"/>
      <c r="AB296" s="634"/>
      <c r="AC296" s="634"/>
      <c r="AD296" s="634"/>
      <c r="AE296" s="634"/>
      <c r="AF296" s="634"/>
      <c r="AG296" s="634"/>
      <c r="AH296" s="634"/>
      <c r="AI296" s="634"/>
      <c r="AJ296" s="634"/>
      <c r="AK296" s="634"/>
      <c r="AL296" s="634"/>
      <c r="AM296" s="634"/>
      <c r="AN296" s="634"/>
      <c r="AO296" s="634"/>
      <c r="AP296" s="634"/>
      <c r="AQ296" s="634"/>
      <c r="AR296" s="634"/>
      <c r="AS296" s="634"/>
      <c r="AT296" s="634"/>
      <c r="AU296" s="634"/>
      <c r="AV296" s="634"/>
      <c r="AW296" s="634"/>
      <c r="AX296" s="634"/>
      <c r="AY296" s="634"/>
      <c r="AZ296" s="634"/>
      <c r="BA296" s="634"/>
      <c r="BB296" s="634"/>
      <c r="BC296" s="634"/>
      <c r="BD296" s="634"/>
      <c r="BE296" s="634"/>
      <c r="BF296" s="634"/>
      <c r="BG296" s="634"/>
      <c r="BH296" s="634"/>
      <c r="BI296" s="634"/>
      <c r="BJ296" s="634"/>
      <c r="BK296" s="634"/>
      <c r="BL296" s="634"/>
      <c r="BM296" s="634"/>
      <c r="BN296" s="634"/>
      <c r="BO296" s="634"/>
      <c r="BP296" s="634"/>
      <c r="BQ296" s="634"/>
      <c r="BR296" s="634"/>
      <c r="BS296" s="634"/>
      <c r="BT296" s="634"/>
      <c r="BU296" s="634"/>
      <c r="BV296" s="634"/>
      <c r="BW296" s="634"/>
      <c r="BX296" s="634"/>
      <c r="BY296" s="634"/>
      <c r="BZ296" s="634"/>
      <c r="CA296" s="634"/>
      <c r="CB296" s="634"/>
      <c r="CC296" s="634"/>
      <c r="CD296" s="634"/>
      <c r="CE296" s="634"/>
      <c r="CF296" s="634"/>
    </row>
    <row r="297" spans="1:84" s="637" customFormat="1" ht="14.25" customHeight="1">
      <c r="A297" s="634"/>
      <c r="B297" s="634"/>
      <c r="C297" s="640"/>
      <c r="D297" s="641" t="s">
        <v>107</v>
      </c>
      <c r="E297" s="642"/>
      <c r="F297" s="643"/>
      <c r="G297" s="643"/>
      <c r="H297" s="643"/>
      <c r="I297" s="643"/>
      <c r="J297" s="643"/>
      <c r="K297" s="643"/>
      <c r="L297" s="643"/>
      <c r="M297" s="643"/>
      <c r="N297" s="643"/>
      <c r="O297" s="643"/>
      <c r="P297" s="643"/>
      <c r="Q297" s="643"/>
      <c r="R297" s="643"/>
      <c r="S297" s="643"/>
      <c r="T297" s="643"/>
      <c r="U297" s="643"/>
      <c r="V297" s="643"/>
      <c r="W297" s="643"/>
      <c r="X297" s="643"/>
      <c r="Y297" s="643"/>
      <c r="Z297" s="643"/>
      <c r="AA297" s="644"/>
      <c r="AB297" s="644"/>
      <c r="AC297" s="644"/>
      <c r="AD297" s="644"/>
      <c r="AE297" s="644"/>
      <c r="AF297" s="644"/>
      <c r="AG297" s="644"/>
      <c r="AH297" s="644"/>
      <c r="AI297" s="644"/>
      <c r="AJ297" s="644"/>
      <c r="AK297" s="644"/>
      <c r="AL297" s="644"/>
      <c r="AM297" s="644"/>
      <c r="AN297" s="644"/>
      <c r="AO297" s="644"/>
      <c r="AP297" s="644"/>
      <c r="AQ297" s="644"/>
      <c r="AR297" s="644"/>
      <c r="AS297" s="644"/>
      <c r="AT297" s="644"/>
      <c r="AU297" s="644"/>
      <c r="AV297" s="644"/>
      <c r="AW297" s="644"/>
      <c r="AX297" s="644"/>
      <c r="AY297" s="644"/>
      <c r="AZ297" s="644"/>
      <c r="BA297" s="644"/>
      <c r="BB297" s="644"/>
      <c r="BC297" s="644"/>
      <c r="BD297" s="644"/>
      <c r="BE297" s="645"/>
      <c r="BF297" s="634"/>
      <c r="BG297" s="634"/>
      <c r="BH297" s="634"/>
      <c r="BI297" s="634"/>
      <c r="BJ297" s="634"/>
      <c r="BK297" s="634"/>
      <c r="BL297" s="634"/>
      <c r="BM297" s="634"/>
      <c r="BN297" s="634"/>
      <c r="BO297" s="634"/>
      <c r="BP297" s="634"/>
      <c r="BQ297" s="634"/>
      <c r="BR297" s="634"/>
      <c r="BS297" s="634"/>
      <c r="BT297" s="634"/>
      <c r="BU297" s="634"/>
      <c r="BV297" s="634"/>
      <c r="BW297" s="634"/>
      <c r="BX297" s="634"/>
      <c r="BY297" s="634"/>
      <c r="BZ297" s="634"/>
      <c r="CA297" s="634"/>
      <c r="CB297" s="634"/>
      <c r="CC297" s="634"/>
      <c r="CD297" s="634"/>
      <c r="CE297" s="634"/>
      <c r="CF297" s="634"/>
    </row>
    <row r="298" spans="1:84" s="637" customFormat="1" ht="14.25" customHeight="1">
      <c r="A298" s="634"/>
      <c r="B298" s="634"/>
      <c r="C298" s="638"/>
      <c r="D298" s="596"/>
      <c r="E298" s="596"/>
      <c r="F298" s="596"/>
      <c r="G298" s="596"/>
      <c r="H298" s="596"/>
      <c r="I298" s="596"/>
      <c r="J298" s="596"/>
      <c r="K298" s="596"/>
      <c r="L298" s="596"/>
      <c r="M298" s="596"/>
      <c r="N298" s="596"/>
      <c r="O298" s="596"/>
      <c r="P298" s="596"/>
      <c r="Q298" s="596"/>
      <c r="R298" s="596"/>
      <c r="S298" s="596"/>
      <c r="T298" s="596"/>
      <c r="U298" s="596"/>
      <c r="V298" s="596"/>
      <c r="W298" s="596"/>
      <c r="X298" s="596"/>
      <c r="Y298" s="596"/>
      <c r="Z298" s="596"/>
      <c r="AA298" s="596"/>
      <c r="AB298" s="596"/>
      <c r="AC298" s="596"/>
      <c r="AD298" s="596"/>
      <c r="AE298" s="596"/>
      <c r="AF298" s="596"/>
      <c r="AG298" s="596"/>
      <c r="AH298" s="596"/>
      <c r="AI298" s="596"/>
      <c r="AJ298" s="596"/>
      <c r="AK298" s="596"/>
      <c r="AL298" s="596"/>
      <c r="AM298" s="596"/>
      <c r="AN298" s="596"/>
      <c r="AO298" s="596"/>
      <c r="AP298" s="596"/>
      <c r="AQ298" s="596"/>
      <c r="AR298" s="596"/>
      <c r="AS298" s="596"/>
      <c r="AT298" s="596"/>
      <c r="AU298" s="596"/>
      <c r="AV298" s="596"/>
      <c r="AW298" s="596"/>
      <c r="AX298" s="596"/>
      <c r="AY298" s="596"/>
      <c r="AZ298" s="596"/>
      <c r="BA298" s="596"/>
      <c r="BB298" s="596"/>
      <c r="BC298" s="596"/>
      <c r="BD298" s="596"/>
      <c r="BE298" s="636"/>
      <c r="BF298" s="634"/>
      <c r="BG298" s="634"/>
      <c r="BH298" s="634"/>
      <c r="BI298" s="634"/>
      <c r="BJ298" s="634"/>
      <c r="BK298" s="634"/>
      <c r="BL298" s="634"/>
      <c r="BM298" s="634"/>
      <c r="BN298" s="634"/>
      <c r="BO298" s="634"/>
      <c r="BP298" s="634"/>
      <c r="BQ298" s="634"/>
      <c r="BR298" s="634"/>
      <c r="BS298" s="634"/>
      <c r="BT298" s="634"/>
      <c r="BU298" s="634"/>
      <c r="BV298" s="634"/>
      <c r="BW298" s="634"/>
      <c r="BX298" s="634"/>
      <c r="BY298" s="634"/>
      <c r="BZ298" s="634"/>
      <c r="CA298" s="634"/>
      <c r="CB298" s="634"/>
      <c r="CC298" s="634"/>
      <c r="CD298" s="634"/>
      <c r="CE298" s="634"/>
      <c r="CF298" s="634"/>
    </row>
    <row r="299" spans="1:84" s="637" customFormat="1" ht="14.25" customHeight="1">
      <c r="A299" s="634"/>
      <c r="B299" s="634"/>
      <c r="C299" s="638"/>
      <c r="D299" s="308"/>
      <c r="E299" s="309"/>
      <c r="F299" s="309"/>
      <c r="G299" s="309"/>
      <c r="H299" s="309"/>
      <c r="I299" s="309"/>
      <c r="J299" s="309"/>
      <c r="K299" s="309"/>
      <c r="L299" s="309"/>
      <c r="M299" s="309"/>
      <c r="N299" s="309"/>
      <c r="O299" s="309"/>
      <c r="P299" s="309"/>
      <c r="Q299" s="309"/>
      <c r="R299" s="309"/>
      <c r="S299" s="309"/>
      <c r="T299" s="309"/>
      <c r="U299" s="309"/>
      <c r="V299" s="309"/>
      <c r="W299" s="309"/>
      <c r="X299" s="309"/>
      <c r="Y299" s="309"/>
      <c r="Z299" s="309"/>
      <c r="AA299" s="309"/>
      <c r="AB299" s="309"/>
      <c r="AC299" s="309"/>
      <c r="AD299" s="309"/>
      <c r="AE299" s="309"/>
      <c r="AF299" s="309"/>
      <c r="AG299" s="309"/>
      <c r="AH299" s="309"/>
      <c r="AI299" s="309"/>
      <c r="AJ299" s="309"/>
      <c r="AK299" s="309"/>
      <c r="AL299" s="309"/>
      <c r="AM299" s="309"/>
      <c r="AN299" s="309"/>
      <c r="AO299" s="309"/>
      <c r="AP299" s="309"/>
      <c r="AQ299" s="309"/>
      <c r="AR299" s="309"/>
      <c r="AS299" s="309"/>
      <c r="AT299" s="309"/>
      <c r="AU299" s="309"/>
      <c r="AV299" s="309"/>
      <c r="AW299" s="309"/>
      <c r="AX299" s="309"/>
      <c r="AY299" s="309"/>
      <c r="AZ299" s="309"/>
      <c r="BA299" s="309"/>
      <c r="BB299" s="309"/>
      <c r="BC299" s="309"/>
      <c r="BD299" s="309"/>
      <c r="BE299" s="636"/>
      <c r="BF299" s="634"/>
      <c r="BG299" s="634"/>
      <c r="BH299" s="634"/>
      <c r="BI299" s="634"/>
      <c r="BJ299" s="634"/>
      <c r="BK299" s="634"/>
      <c r="BL299" s="634"/>
      <c r="BM299" s="634"/>
      <c r="BN299" s="634"/>
      <c r="BO299" s="634"/>
      <c r="BP299" s="634"/>
      <c r="BQ299" s="634"/>
      <c r="BR299" s="634"/>
      <c r="BS299" s="634"/>
      <c r="BT299" s="634"/>
      <c r="BU299" s="634"/>
      <c r="BV299" s="634"/>
      <c r="BW299" s="634"/>
      <c r="BX299" s="634"/>
      <c r="BY299" s="634"/>
      <c r="BZ299" s="634"/>
      <c r="CA299" s="634"/>
      <c r="CB299" s="634"/>
      <c r="CC299" s="634"/>
      <c r="CD299" s="634"/>
      <c r="CE299" s="634"/>
      <c r="CF299" s="634"/>
    </row>
    <row r="300" spans="1:84" s="637" customFormat="1" ht="14.25" customHeight="1">
      <c r="A300" s="634"/>
      <c r="B300" s="634"/>
      <c r="C300" s="638"/>
      <c r="D300" s="308"/>
      <c r="E300" s="309"/>
      <c r="F300" s="309"/>
      <c r="G300" s="309"/>
      <c r="H300" s="309"/>
      <c r="I300" s="309"/>
      <c r="J300" s="309"/>
      <c r="K300" s="309"/>
      <c r="L300" s="309"/>
      <c r="M300" s="309"/>
      <c r="N300" s="309"/>
      <c r="O300" s="309"/>
      <c r="P300" s="309"/>
      <c r="Q300" s="309"/>
      <c r="R300" s="309"/>
      <c r="S300" s="309"/>
      <c r="T300" s="309"/>
      <c r="U300" s="309"/>
      <c r="V300" s="309"/>
      <c r="W300" s="309"/>
      <c r="X300" s="309"/>
      <c r="Y300" s="309"/>
      <c r="Z300" s="309"/>
      <c r="AA300" s="309"/>
      <c r="AB300" s="309"/>
      <c r="AC300" s="309"/>
      <c r="AD300" s="309"/>
      <c r="AE300" s="309"/>
      <c r="AF300" s="309"/>
      <c r="AG300" s="309"/>
      <c r="AH300" s="309"/>
      <c r="AI300" s="309"/>
      <c r="AJ300" s="309"/>
      <c r="AK300" s="309"/>
      <c r="AL300" s="309"/>
      <c r="AM300" s="309"/>
      <c r="AN300" s="309"/>
      <c r="AO300" s="309"/>
      <c r="AP300" s="309"/>
      <c r="AQ300" s="309"/>
      <c r="AR300" s="309"/>
      <c r="AS300" s="309"/>
      <c r="AT300" s="309"/>
      <c r="AU300" s="309"/>
      <c r="AV300" s="309"/>
      <c r="AW300" s="309"/>
      <c r="AX300" s="309"/>
      <c r="AY300" s="309"/>
      <c r="AZ300" s="309"/>
      <c r="BA300" s="309"/>
      <c r="BB300" s="309"/>
      <c r="BC300" s="309"/>
      <c r="BD300" s="309"/>
      <c r="BE300" s="636"/>
      <c r="BF300" s="634"/>
      <c r="BG300" s="634"/>
      <c r="BH300" s="634"/>
      <c r="BI300" s="634"/>
      <c r="BJ300" s="634"/>
      <c r="BK300" s="634"/>
      <c r="BL300" s="634"/>
      <c r="BM300" s="634"/>
      <c r="BN300" s="634"/>
      <c r="BO300" s="634"/>
      <c r="BP300" s="634"/>
      <c r="BQ300" s="634"/>
      <c r="BR300" s="634"/>
      <c r="BS300" s="634"/>
      <c r="BT300" s="634"/>
      <c r="BU300" s="634"/>
      <c r="BV300" s="634"/>
      <c r="BW300" s="634"/>
      <c r="BX300" s="634"/>
      <c r="BY300" s="634"/>
      <c r="BZ300" s="634"/>
      <c r="CA300" s="634"/>
      <c r="CB300" s="634"/>
      <c r="CC300" s="634"/>
      <c r="CD300" s="634"/>
      <c r="CE300" s="634"/>
      <c r="CF300" s="634"/>
    </row>
    <row r="301" spans="1:84" s="637" customFormat="1" ht="14.25" customHeight="1">
      <c r="A301" s="634"/>
      <c r="B301" s="634"/>
      <c r="C301" s="638"/>
      <c r="D301" s="308"/>
      <c r="E301" s="309"/>
      <c r="F301" s="309"/>
      <c r="G301" s="309"/>
      <c r="H301" s="309"/>
      <c r="I301" s="309"/>
      <c r="J301" s="309"/>
      <c r="K301" s="309"/>
      <c r="L301" s="309"/>
      <c r="M301" s="309"/>
      <c r="N301" s="309"/>
      <c r="O301" s="309"/>
      <c r="P301" s="309"/>
      <c r="Q301" s="309"/>
      <c r="R301" s="309"/>
      <c r="S301" s="309"/>
      <c r="T301" s="309"/>
      <c r="U301" s="309"/>
      <c r="V301" s="309"/>
      <c r="W301" s="309"/>
      <c r="X301" s="309"/>
      <c r="Y301" s="309"/>
      <c r="Z301" s="309"/>
      <c r="AA301" s="309"/>
      <c r="AB301" s="309"/>
      <c r="AC301" s="309"/>
      <c r="AD301" s="309"/>
      <c r="AE301" s="309"/>
      <c r="AF301" s="309"/>
      <c r="AG301" s="309"/>
      <c r="AH301" s="309"/>
      <c r="AI301" s="309"/>
      <c r="AJ301" s="309"/>
      <c r="AK301" s="309"/>
      <c r="AL301" s="309"/>
      <c r="AM301" s="309"/>
      <c r="AN301" s="309"/>
      <c r="AO301" s="309"/>
      <c r="AP301" s="309"/>
      <c r="AQ301" s="309"/>
      <c r="AR301" s="309"/>
      <c r="AS301" s="309"/>
      <c r="AT301" s="309"/>
      <c r="AU301" s="309"/>
      <c r="AV301" s="309"/>
      <c r="AW301" s="309"/>
      <c r="AX301" s="309"/>
      <c r="AY301" s="309"/>
      <c r="AZ301" s="309"/>
      <c r="BA301" s="309"/>
      <c r="BB301" s="309"/>
      <c r="BC301" s="309"/>
      <c r="BD301" s="309"/>
      <c r="BE301" s="636"/>
      <c r="BF301" s="634"/>
      <c r="BG301" s="634"/>
      <c r="BH301" s="634"/>
      <c r="BI301" s="634"/>
      <c r="BJ301" s="634"/>
      <c r="BK301" s="634"/>
      <c r="BL301" s="634"/>
      <c r="BM301" s="634"/>
      <c r="BN301" s="634"/>
      <c r="BO301" s="634"/>
      <c r="BP301" s="634"/>
      <c r="BQ301" s="634"/>
      <c r="BR301" s="634"/>
      <c r="BS301" s="634"/>
      <c r="BT301" s="634"/>
      <c r="BU301" s="634"/>
      <c r="BV301" s="634"/>
      <c r="BW301" s="634"/>
      <c r="BX301" s="634"/>
      <c r="BY301" s="634"/>
      <c r="BZ301" s="634"/>
      <c r="CA301" s="634"/>
      <c r="CB301" s="634"/>
      <c r="CC301" s="634"/>
      <c r="CD301" s="634"/>
      <c r="CE301" s="634"/>
      <c r="CF301" s="634"/>
    </row>
    <row r="302" spans="1:84" s="637" customFormat="1" ht="14.25" customHeight="1">
      <c r="A302" s="634"/>
      <c r="B302" s="634"/>
      <c r="C302" s="638"/>
      <c r="D302" s="308"/>
      <c r="E302" s="309"/>
      <c r="F302" s="309"/>
      <c r="G302" s="309"/>
      <c r="H302" s="309"/>
      <c r="I302" s="309"/>
      <c r="J302" s="309"/>
      <c r="K302" s="309"/>
      <c r="L302" s="309"/>
      <c r="M302" s="309"/>
      <c r="N302" s="309"/>
      <c r="O302" s="309"/>
      <c r="P302" s="309"/>
      <c r="Q302" s="309"/>
      <c r="R302" s="309"/>
      <c r="S302" s="309"/>
      <c r="T302" s="309"/>
      <c r="U302" s="309"/>
      <c r="V302" s="309"/>
      <c r="W302" s="309"/>
      <c r="X302" s="309"/>
      <c r="Y302" s="309"/>
      <c r="Z302" s="309"/>
      <c r="AA302" s="309"/>
      <c r="AB302" s="309"/>
      <c r="AC302" s="309"/>
      <c r="AD302" s="309"/>
      <c r="AE302" s="309"/>
      <c r="AF302" s="309"/>
      <c r="AG302" s="309"/>
      <c r="AH302" s="309"/>
      <c r="AI302" s="309"/>
      <c r="AJ302" s="309"/>
      <c r="AK302" s="309"/>
      <c r="AL302" s="309"/>
      <c r="AM302" s="309"/>
      <c r="AN302" s="309"/>
      <c r="AO302" s="309"/>
      <c r="AP302" s="309"/>
      <c r="AQ302" s="309"/>
      <c r="AR302" s="309"/>
      <c r="AS302" s="309"/>
      <c r="AT302" s="309"/>
      <c r="AU302" s="309"/>
      <c r="AV302" s="309"/>
      <c r="AW302" s="309"/>
      <c r="AX302" s="309"/>
      <c r="AY302" s="309"/>
      <c r="AZ302" s="309"/>
      <c r="BA302" s="309"/>
      <c r="BB302" s="309"/>
      <c r="BC302" s="309"/>
      <c r="BD302" s="309"/>
      <c r="BE302" s="636"/>
      <c r="BF302" s="634"/>
      <c r="BG302" s="634"/>
      <c r="BH302" s="634"/>
      <c r="BI302" s="634"/>
      <c r="BJ302" s="634"/>
      <c r="BK302" s="634"/>
      <c r="BL302" s="634"/>
      <c r="BM302" s="634"/>
      <c r="BN302" s="634"/>
      <c r="BO302" s="634"/>
      <c r="BP302" s="634"/>
      <c r="BQ302" s="634"/>
      <c r="BR302" s="634"/>
      <c r="BS302" s="634"/>
      <c r="BT302" s="634"/>
      <c r="BU302" s="634"/>
      <c r="BV302" s="634"/>
      <c r="BW302" s="634"/>
      <c r="BX302" s="634"/>
      <c r="BY302" s="634"/>
      <c r="BZ302" s="634"/>
      <c r="CA302" s="634"/>
      <c r="CB302" s="634"/>
      <c r="CC302" s="634"/>
      <c r="CD302" s="634"/>
      <c r="CE302" s="634"/>
      <c r="CF302" s="634"/>
    </row>
    <row r="303" spans="1:84" s="637" customFormat="1" ht="14.25" customHeight="1">
      <c r="A303" s="634"/>
      <c r="B303" s="634"/>
      <c r="C303" s="638"/>
      <c r="D303" s="308"/>
      <c r="E303" s="309"/>
      <c r="F303" s="309"/>
      <c r="G303" s="309"/>
      <c r="H303" s="309"/>
      <c r="I303" s="309"/>
      <c r="J303" s="309"/>
      <c r="K303" s="309"/>
      <c r="L303" s="309"/>
      <c r="M303" s="309"/>
      <c r="N303" s="309"/>
      <c r="O303" s="309"/>
      <c r="P303" s="309"/>
      <c r="Q303" s="309"/>
      <c r="R303" s="309"/>
      <c r="S303" s="309"/>
      <c r="T303" s="309"/>
      <c r="U303" s="309"/>
      <c r="V303" s="309"/>
      <c r="W303" s="309"/>
      <c r="X303" s="309"/>
      <c r="Y303" s="309"/>
      <c r="Z303" s="309"/>
      <c r="AA303" s="309"/>
      <c r="AB303" s="309"/>
      <c r="AC303" s="309"/>
      <c r="AD303" s="309"/>
      <c r="AE303" s="309"/>
      <c r="AF303" s="309"/>
      <c r="AG303" s="309"/>
      <c r="AH303" s="309"/>
      <c r="AI303" s="309"/>
      <c r="AJ303" s="309"/>
      <c r="AK303" s="309"/>
      <c r="AL303" s="309"/>
      <c r="AM303" s="309"/>
      <c r="AN303" s="309"/>
      <c r="AO303" s="309"/>
      <c r="AP303" s="309"/>
      <c r="AQ303" s="309"/>
      <c r="AR303" s="309"/>
      <c r="AS303" s="309"/>
      <c r="AT303" s="309"/>
      <c r="AU303" s="309"/>
      <c r="AV303" s="309"/>
      <c r="AW303" s="309"/>
      <c r="AX303" s="309"/>
      <c r="AY303" s="309"/>
      <c r="AZ303" s="309"/>
      <c r="BA303" s="309"/>
      <c r="BB303" s="309"/>
      <c r="BC303" s="309"/>
      <c r="BD303" s="309"/>
      <c r="BE303" s="636"/>
      <c r="BF303" s="634"/>
      <c r="BG303" s="634"/>
      <c r="BH303" s="634"/>
      <c r="BI303" s="634"/>
      <c r="BJ303" s="634"/>
      <c r="BK303" s="634"/>
      <c r="BL303" s="634"/>
      <c r="BM303" s="634"/>
      <c r="BN303" s="634"/>
      <c r="BO303" s="634"/>
      <c r="BP303" s="634"/>
      <c r="BQ303" s="634"/>
      <c r="BR303" s="634"/>
      <c r="BS303" s="634"/>
      <c r="BT303" s="634"/>
      <c r="BU303" s="634"/>
      <c r="BV303" s="634"/>
      <c r="BW303" s="634"/>
      <c r="BX303" s="634"/>
      <c r="BY303" s="634"/>
      <c r="BZ303" s="634"/>
      <c r="CA303" s="634"/>
      <c r="CB303" s="634"/>
      <c r="CC303" s="634"/>
      <c r="CD303" s="634"/>
      <c r="CE303" s="634"/>
      <c r="CF303" s="634"/>
    </row>
    <row r="304" spans="1:84" s="637" customFormat="1" ht="14.25" customHeight="1">
      <c r="A304" s="634"/>
      <c r="B304" s="634"/>
      <c r="C304" s="638"/>
      <c r="D304" s="308"/>
      <c r="E304" s="309"/>
      <c r="F304" s="309"/>
      <c r="G304" s="309"/>
      <c r="H304" s="309"/>
      <c r="I304" s="309"/>
      <c r="J304" s="309"/>
      <c r="K304" s="309"/>
      <c r="L304" s="309"/>
      <c r="M304" s="309"/>
      <c r="N304" s="309"/>
      <c r="O304" s="309"/>
      <c r="P304" s="309"/>
      <c r="Q304" s="309"/>
      <c r="R304" s="309"/>
      <c r="S304" s="309"/>
      <c r="T304" s="309"/>
      <c r="U304" s="309"/>
      <c r="V304" s="309"/>
      <c r="W304" s="309"/>
      <c r="X304" s="309"/>
      <c r="Y304" s="309"/>
      <c r="Z304" s="309"/>
      <c r="AA304" s="309"/>
      <c r="AB304" s="309"/>
      <c r="AC304" s="309"/>
      <c r="AD304" s="309"/>
      <c r="AE304" s="309"/>
      <c r="AF304" s="309"/>
      <c r="AG304" s="309"/>
      <c r="AH304" s="309"/>
      <c r="AI304" s="309"/>
      <c r="AJ304" s="309"/>
      <c r="AK304" s="309"/>
      <c r="AL304" s="309"/>
      <c r="AM304" s="309"/>
      <c r="AN304" s="309"/>
      <c r="AO304" s="309"/>
      <c r="AP304" s="309"/>
      <c r="AQ304" s="309"/>
      <c r="AR304" s="309"/>
      <c r="AS304" s="309"/>
      <c r="AT304" s="309"/>
      <c r="AU304" s="309"/>
      <c r="AV304" s="309"/>
      <c r="AW304" s="309"/>
      <c r="AX304" s="309"/>
      <c r="AY304" s="309"/>
      <c r="AZ304" s="309"/>
      <c r="BA304" s="309"/>
      <c r="BB304" s="309"/>
      <c r="BC304" s="309"/>
      <c r="BD304" s="309"/>
      <c r="BE304" s="636"/>
      <c r="BF304" s="634"/>
      <c r="BG304" s="634"/>
      <c r="BH304" s="634"/>
      <c r="BI304" s="634"/>
      <c r="BJ304" s="634"/>
      <c r="BK304" s="634"/>
      <c r="BL304" s="634"/>
      <c r="BM304" s="634"/>
      <c r="BN304" s="634"/>
      <c r="BO304" s="634"/>
      <c r="BP304" s="634"/>
      <c r="BQ304" s="634"/>
      <c r="BR304" s="634"/>
      <c r="BS304" s="634"/>
      <c r="BT304" s="634"/>
      <c r="BU304" s="634"/>
      <c r="BV304" s="634"/>
      <c r="BW304" s="634"/>
      <c r="BX304" s="634"/>
      <c r="BY304" s="634"/>
      <c r="BZ304" s="634"/>
      <c r="CA304" s="634"/>
      <c r="CB304" s="634"/>
      <c r="CC304" s="634"/>
      <c r="CD304" s="634"/>
      <c r="CE304" s="634"/>
      <c r="CF304" s="634"/>
    </row>
    <row r="305" spans="1:84" s="637" customFormat="1" ht="14.25" customHeight="1">
      <c r="A305" s="634"/>
      <c r="B305" s="634"/>
      <c r="C305" s="638"/>
      <c r="D305" s="308"/>
      <c r="E305" s="309"/>
      <c r="F305" s="309"/>
      <c r="G305" s="309"/>
      <c r="H305" s="309"/>
      <c r="I305" s="309"/>
      <c r="J305" s="309"/>
      <c r="K305" s="309"/>
      <c r="L305" s="309"/>
      <c r="M305" s="309"/>
      <c r="N305" s="309"/>
      <c r="O305" s="309"/>
      <c r="P305" s="309"/>
      <c r="Q305" s="309"/>
      <c r="R305" s="309"/>
      <c r="S305" s="309"/>
      <c r="T305" s="309"/>
      <c r="U305" s="309"/>
      <c r="V305" s="309"/>
      <c r="W305" s="309"/>
      <c r="X305" s="309"/>
      <c r="Y305" s="309"/>
      <c r="Z305" s="309"/>
      <c r="AA305" s="309"/>
      <c r="AB305" s="309"/>
      <c r="AC305" s="309"/>
      <c r="AD305" s="309"/>
      <c r="AE305" s="309"/>
      <c r="AF305" s="309"/>
      <c r="AG305" s="309"/>
      <c r="AH305" s="309"/>
      <c r="AI305" s="309"/>
      <c r="AJ305" s="309"/>
      <c r="AK305" s="309"/>
      <c r="AL305" s="309"/>
      <c r="AM305" s="309"/>
      <c r="AN305" s="309"/>
      <c r="AO305" s="309"/>
      <c r="AP305" s="309"/>
      <c r="AQ305" s="309"/>
      <c r="AR305" s="309"/>
      <c r="AS305" s="309"/>
      <c r="AT305" s="309"/>
      <c r="AU305" s="309"/>
      <c r="AV305" s="309"/>
      <c r="AW305" s="309"/>
      <c r="AX305" s="309"/>
      <c r="AY305" s="309"/>
      <c r="AZ305" s="309"/>
      <c r="BA305" s="309"/>
      <c r="BB305" s="309"/>
      <c r="BC305" s="309"/>
      <c r="BD305" s="309"/>
      <c r="BE305" s="636"/>
      <c r="BF305" s="634"/>
      <c r="BG305" s="634"/>
      <c r="BH305" s="634"/>
      <c r="BI305" s="634"/>
      <c r="BJ305" s="634"/>
      <c r="BK305" s="634"/>
      <c r="BL305" s="634"/>
      <c r="BM305" s="634"/>
      <c r="BN305" s="634"/>
      <c r="BO305" s="634"/>
      <c r="BP305" s="634"/>
      <c r="BQ305" s="634"/>
      <c r="BR305" s="634"/>
      <c r="BS305" s="634"/>
      <c r="BT305" s="634"/>
      <c r="BU305" s="634"/>
      <c r="BV305" s="634"/>
      <c r="BW305" s="634"/>
      <c r="BX305" s="634"/>
      <c r="BY305" s="634"/>
      <c r="BZ305" s="634"/>
      <c r="CA305" s="634"/>
      <c r="CB305" s="634"/>
      <c r="CC305" s="634"/>
      <c r="CD305" s="634"/>
      <c r="CE305" s="634"/>
      <c r="CF305" s="634"/>
    </row>
    <row r="306" spans="1:84" s="637" customFormat="1" ht="14.25" customHeight="1" thickBot="1">
      <c r="A306" s="634"/>
      <c r="B306" s="634"/>
      <c r="C306" s="646"/>
      <c r="D306" s="647"/>
      <c r="E306" s="647"/>
      <c r="F306" s="647"/>
      <c r="G306" s="647"/>
      <c r="H306" s="647"/>
      <c r="I306" s="647"/>
      <c r="J306" s="647"/>
      <c r="K306" s="647"/>
      <c r="L306" s="647"/>
      <c r="M306" s="647"/>
      <c r="N306" s="647"/>
      <c r="O306" s="647"/>
      <c r="P306" s="647"/>
      <c r="Q306" s="647"/>
      <c r="R306" s="647"/>
      <c r="S306" s="647"/>
      <c r="T306" s="647"/>
      <c r="U306" s="647"/>
      <c r="V306" s="647"/>
      <c r="W306" s="647"/>
      <c r="X306" s="647"/>
      <c r="Y306" s="647"/>
      <c r="Z306" s="647"/>
      <c r="AA306" s="647"/>
      <c r="AB306" s="647"/>
      <c r="AC306" s="647"/>
      <c r="AD306" s="647"/>
      <c r="AE306" s="647"/>
      <c r="AF306" s="647"/>
      <c r="AG306" s="647"/>
      <c r="AH306" s="647"/>
      <c r="AI306" s="647"/>
      <c r="AJ306" s="647"/>
      <c r="AK306" s="647"/>
      <c r="AL306" s="647"/>
      <c r="AM306" s="647"/>
      <c r="AN306" s="647"/>
      <c r="AO306" s="647"/>
      <c r="AP306" s="647"/>
      <c r="AQ306" s="647"/>
      <c r="AR306" s="647"/>
      <c r="AS306" s="647"/>
      <c r="AT306" s="647"/>
      <c r="AU306" s="647"/>
      <c r="AV306" s="647"/>
      <c r="AW306" s="647"/>
      <c r="AX306" s="647"/>
      <c r="AY306" s="647"/>
      <c r="AZ306" s="647"/>
      <c r="BA306" s="647"/>
      <c r="BB306" s="647"/>
      <c r="BC306" s="647"/>
      <c r="BD306" s="647"/>
      <c r="BE306" s="648"/>
      <c r="BF306" s="634"/>
      <c r="BG306" s="634"/>
      <c r="BH306" s="634"/>
      <c r="BI306" s="634"/>
      <c r="BJ306" s="634"/>
      <c r="BK306" s="634"/>
      <c r="BL306" s="634"/>
      <c r="BM306" s="634"/>
      <c r="BN306" s="634"/>
      <c r="BO306" s="634"/>
      <c r="BP306" s="634"/>
      <c r="BQ306" s="634"/>
      <c r="BR306" s="634"/>
      <c r="BS306" s="634"/>
      <c r="BT306" s="634"/>
      <c r="BU306" s="634"/>
      <c r="BV306" s="634"/>
      <c r="BW306" s="634"/>
      <c r="BX306" s="634"/>
      <c r="BY306" s="634"/>
      <c r="BZ306" s="634"/>
      <c r="CA306" s="634"/>
      <c r="CB306" s="634"/>
      <c r="CC306" s="634"/>
      <c r="CD306" s="634"/>
      <c r="CE306" s="634"/>
      <c r="CF306" s="634"/>
    </row>
    <row r="307" spans="1:84" s="637" customFormat="1" ht="14.25" customHeight="1">
      <c r="A307" s="634"/>
      <c r="B307" s="634"/>
      <c r="C307" s="634"/>
      <c r="D307" s="634"/>
      <c r="E307" s="634"/>
      <c r="F307" s="634"/>
      <c r="G307" s="634"/>
      <c r="H307" s="634"/>
      <c r="I307" s="634"/>
      <c r="J307" s="634"/>
      <c r="K307" s="634"/>
      <c r="L307" s="634"/>
      <c r="M307" s="634"/>
      <c r="N307" s="634"/>
      <c r="O307" s="634"/>
      <c r="P307" s="634"/>
      <c r="Q307" s="634"/>
      <c r="R307" s="634"/>
      <c r="S307" s="634"/>
      <c r="T307" s="634"/>
      <c r="U307" s="634"/>
      <c r="V307" s="634"/>
      <c r="W307" s="634"/>
      <c r="X307" s="634"/>
      <c r="Y307" s="634"/>
      <c r="Z307" s="634"/>
      <c r="AA307" s="634"/>
      <c r="AB307" s="634"/>
      <c r="AC307" s="634"/>
      <c r="AD307" s="634"/>
      <c r="AE307" s="634"/>
      <c r="AF307" s="634"/>
      <c r="AG307" s="634"/>
      <c r="AH307" s="634"/>
      <c r="AI307" s="634"/>
      <c r="AJ307" s="634"/>
      <c r="AK307" s="634"/>
      <c r="AL307" s="634"/>
      <c r="AM307" s="634"/>
      <c r="AN307" s="634"/>
      <c r="AO307" s="634"/>
      <c r="AP307" s="634"/>
      <c r="AQ307" s="634"/>
      <c r="AR307" s="634"/>
      <c r="AS307" s="634"/>
      <c r="AT307" s="634"/>
      <c r="AU307" s="634"/>
      <c r="AV307" s="634"/>
      <c r="AW307" s="634"/>
      <c r="AX307" s="634"/>
      <c r="AY307" s="634"/>
      <c r="AZ307" s="634"/>
      <c r="BA307" s="634"/>
      <c r="BB307" s="634"/>
      <c r="BC307" s="634"/>
      <c r="BD307" s="634"/>
      <c r="BE307" s="634"/>
      <c r="BF307" s="634"/>
      <c r="BG307" s="634"/>
      <c r="BH307" s="634"/>
      <c r="BI307" s="634"/>
      <c r="BJ307" s="634"/>
      <c r="BK307" s="634"/>
      <c r="BL307" s="634"/>
      <c r="BM307" s="634"/>
      <c r="BN307" s="634"/>
      <c r="BO307" s="634"/>
      <c r="BP307" s="634"/>
      <c r="BQ307" s="634"/>
      <c r="BR307" s="634"/>
      <c r="BS307" s="634"/>
      <c r="BT307" s="634"/>
      <c r="BU307" s="634"/>
      <c r="BV307" s="634"/>
      <c r="BW307" s="634"/>
      <c r="BX307" s="634"/>
      <c r="BY307" s="634"/>
      <c r="BZ307" s="634"/>
      <c r="CA307" s="634"/>
      <c r="CB307" s="634"/>
      <c r="CC307" s="634"/>
      <c r="CD307" s="634"/>
      <c r="CE307" s="634"/>
      <c r="CF307" s="634"/>
    </row>
    <row r="308" spans="1:84" s="637" customFormat="1" ht="14.25" customHeight="1">
      <c r="A308" s="634"/>
      <c r="B308" s="634"/>
      <c r="C308" s="634"/>
      <c r="D308" s="634"/>
      <c r="E308" s="634"/>
      <c r="F308" s="634"/>
      <c r="G308" s="634"/>
      <c r="H308" s="634"/>
      <c r="I308" s="634"/>
      <c r="J308" s="634"/>
      <c r="K308" s="634"/>
      <c r="L308" s="634"/>
      <c r="M308" s="634"/>
      <c r="N308" s="634"/>
      <c r="O308" s="634"/>
      <c r="P308" s="634"/>
      <c r="Q308" s="634"/>
      <c r="R308" s="634"/>
      <c r="S308" s="634"/>
      <c r="T308" s="634"/>
      <c r="U308" s="634"/>
      <c r="V308" s="634"/>
      <c r="W308" s="634"/>
      <c r="X308" s="634"/>
      <c r="Y308" s="634"/>
      <c r="Z308" s="634"/>
      <c r="AA308" s="634"/>
      <c r="AB308" s="634"/>
      <c r="AC308" s="634"/>
      <c r="AD308" s="634"/>
      <c r="AE308" s="634"/>
      <c r="AF308" s="634"/>
      <c r="AG308" s="634"/>
      <c r="AH308" s="634"/>
      <c r="AI308" s="634"/>
      <c r="AJ308" s="634"/>
      <c r="AK308" s="634"/>
      <c r="AL308" s="634"/>
      <c r="AM308" s="634"/>
      <c r="AN308" s="634"/>
      <c r="AO308" s="634"/>
      <c r="AP308" s="634"/>
      <c r="AQ308" s="634"/>
      <c r="AR308" s="634"/>
      <c r="AS308" s="634"/>
      <c r="AT308" s="634"/>
      <c r="AU308" s="634"/>
      <c r="AV308" s="634"/>
      <c r="AW308" s="634"/>
      <c r="AX308" s="634"/>
      <c r="AY308" s="634"/>
      <c r="AZ308" s="634"/>
      <c r="BA308" s="634"/>
      <c r="BB308" s="634"/>
      <c r="BC308" s="634"/>
      <c r="BD308" s="634"/>
      <c r="BE308" s="634"/>
      <c r="BF308" s="634"/>
      <c r="BG308" s="634"/>
      <c r="BH308" s="634"/>
      <c r="BI308" s="634"/>
      <c r="BJ308" s="634"/>
      <c r="BK308" s="634"/>
      <c r="BL308" s="634"/>
      <c r="BM308" s="634"/>
      <c r="BN308" s="634"/>
      <c r="BO308" s="634"/>
      <c r="BP308" s="634"/>
      <c r="BQ308" s="634"/>
      <c r="BR308" s="634"/>
      <c r="BS308" s="634"/>
      <c r="BT308" s="634"/>
      <c r="BU308" s="634"/>
      <c r="BV308" s="634"/>
      <c r="BW308" s="634"/>
      <c r="BX308" s="634"/>
      <c r="BY308" s="634"/>
      <c r="BZ308" s="634"/>
      <c r="CA308" s="634"/>
      <c r="CB308" s="634"/>
      <c r="CC308" s="634"/>
      <c r="CD308" s="634"/>
      <c r="CE308" s="634"/>
      <c r="CF308" s="634"/>
    </row>
    <row r="309" spans="1:84" s="637" customFormat="1" ht="14.25" customHeight="1">
      <c r="A309" s="634"/>
      <c r="B309" s="634"/>
      <c r="C309" s="649" t="s">
        <v>108</v>
      </c>
      <c r="D309" s="650"/>
      <c r="E309" s="651"/>
      <c r="F309" s="651"/>
      <c r="G309" s="651"/>
      <c r="H309" s="651"/>
      <c r="I309" s="651"/>
      <c r="J309" s="651"/>
      <c r="K309" s="651"/>
      <c r="L309" s="651"/>
      <c r="M309" s="651"/>
      <c r="N309" s="651"/>
      <c r="O309" s="651"/>
      <c r="P309" s="651"/>
      <c r="Q309" s="651"/>
      <c r="R309" s="651"/>
      <c r="S309" s="652"/>
      <c r="T309" s="652"/>
      <c r="U309" s="652"/>
      <c r="V309" s="652"/>
      <c r="W309" s="652"/>
      <c r="X309" s="652"/>
      <c r="Y309" s="573"/>
      <c r="Z309" s="573"/>
      <c r="AA309" s="573"/>
      <c r="AB309" s="573"/>
      <c r="AC309" s="573"/>
      <c r="AD309" s="573"/>
      <c r="AE309" s="573"/>
      <c r="AF309" s="573"/>
      <c r="AG309" s="573"/>
      <c r="AH309" s="573"/>
      <c r="AI309" s="573"/>
      <c r="AJ309" s="573"/>
      <c r="AK309" s="573"/>
      <c r="AL309" s="573"/>
      <c r="AM309" s="573"/>
      <c r="AN309" s="573"/>
      <c r="AO309" s="573"/>
      <c r="AP309" s="573"/>
      <c r="AQ309" s="573"/>
      <c r="AR309" s="573"/>
      <c r="AS309" s="573"/>
      <c r="AT309" s="573"/>
      <c r="AU309" s="573"/>
      <c r="AV309" s="573"/>
      <c r="AW309" s="573"/>
      <c r="AX309" s="573"/>
      <c r="AY309" s="573"/>
      <c r="AZ309" s="573"/>
      <c r="BA309" s="573"/>
      <c r="BB309" s="573"/>
      <c r="BC309" s="573"/>
      <c r="BD309" s="573"/>
      <c r="BE309" s="576"/>
      <c r="BF309" s="634"/>
      <c r="BG309" s="634"/>
      <c r="BH309" s="634"/>
      <c r="BI309" s="634"/>
      <c r="BJ309" s="634"/>
      <c r="BK309" s="634"/>
      <c r="BL309" s="634"/>
      <c r="BM309" s="634"/>
      <c r="BN309" s="634"/>
      <c r="BO309" s="634"/>
      <c r="BP309" s="634"/>
      <c r="BQ309" s="634"/>
      <c r="BR309" s="634"/>
      <c r="BS309" s="634"/>
      <c r="BT309" s="634"/>
      <c r="BU309" s="634"/>
      <c r="BV309" s="634"/>
      <c r="BW309" s="634"/>
      <c r="BX309" s="634"/>
      <c r="BY309" s="634"/>
      <c r="BZ309" s="634"/>
      <c r="CA309" s="634"/>
      <c r="CB309" s="634"/>
      <c r="CC309" s="634"/>
      <c r="CD309" s="634"/>
      <c r="CE309" s="634"/>
      <c r="CF309" s="634"/>
    </row>
    <row r="310" spans="1:84" s="637" customFormat="1" ht="14.25" customHeight="1">
      <c r="A310" s="634"/>
      <c r="B310" s="634"/>
      <c r="C310" s="653"/>
      <c r="D310" s="654"/>
      <c r="E310" s="654"/>
      <c r="F310" s="654"/>
      <c r="G310" s="654"/>
      <c r="H310" s="654"/>
      <c r="I310" s="654"/>
      <c r="J310" s="654"/>
      <c r="K310" s="654"/>
      <c r="L310" s="654"/>
      <c r="M310" s="654"/>
      <c r="N310" s="654"/>
      <c r="O310" s="654"/>
      <c r="P310" s="654"/>
      <c r="Q310" s="654"/>
      <c r="R310" s="654"/>
      <c r="S310" s="655"/>
      <c r="T310" s="655"/>
      <c r="U310" s="655"/>
      <c r="V310" s="655"/>
      <c r="W310" s="655"/>
      <c r="X310" s="655"/>
      <c r="Y310" s="580"/>
      <c r="Z310" s="580"/>
      <c r="AA310" s="580"/>
      <c r="AB310" s="580"/>
      <c r="AC310" s="580"/>
      <c r="AD310" s="580"/>
      <c r="AE310" s="580"/>
      <c r="AF310" s="594"/>
      <c r="AG310" s="386"/>
      <c r="AH310" s="580"/>
      <c r="AI310" s="580"/>
      <c r="AJ310" s="580"/>
      <c r="AK310" s="580"/>
      <c r="AL310" s="580"/>
      <c r="AM310" s="580"/>
      <c r="AN310" s="580"/>
      <c r="AO310" s="594"/>
      <c r="AP310" s="388" t="s">
        <v>109</v>
      </c>
      <c r="AQ310" s="388"/>
      <c r="AR310" s="388"/>
      <c r="AS310" s="388"/>
      <c r="AT310" s="388"/>
      <c r="AU310" s="388"/>
      <c r="AV310" s="388"/>
      <c r="AW310" s="388"/>
      <c r="AX310" s="592" t="s">
        <v>110</v>
      </c>
      <c r="AY310" s="388"/>
      <c r="AZ310" s="388"/>
      <c r="BA310" s="388"/>
      <c r="BB310" s="388"/>
      <c r="BC310" s="388"/>
      <c r="BD310" s="388"/>
      <c r="BE310" s="582"/>
      <c r="BF310" s="634"/>
      <c r="BG310" s="634"/>
      <c r="BH310" s="634"/>
      <c r="BI310" s="634"/>
      <c r="BJ310" s="634"/>
      <c r="BK310" s="634"/>
      <c r="BL310" s="634"/>
      <c r="BM310" s="634"/>
      <c r="BN310" s="634"/>
      <c r="BO310" s="634"/>
      <c r="BP310" s="634"/>
      <c r="BQ310" s="634"/>
      <c r="BR310" s="634"/>
      <c r="BS310" s="634"/>
      <c r="BT310" s="634"/>
      <c r="BU310" s="634"/>
      <c r="BV310" s="634"/>
      <c r="BW310" s="634"/>
      <c r="BX310" s="634"/>
      <c r="BY310" s="634"/>
      <c r="BZ310" s="634"/>
      <c r="CA310" s="634"/>
      <c r="CB310" s="634"/>
      <c r="CC310" s="634"/>
      <c r="CD310" s="634"/>
      <c r="CE310" s="634"/>
      <c r="CF310" s="634"/>
    </row>
    <row r="311" spans="1:84" s="637" customFormat="1" ht="14.25" customHeight="1">
      <c r="A311" s="634"/>
      <c r="B311" s="634"/>
      <c r="C311" s="656" t="s">
        <v>111</v>
      </c>
      <c r="D311" s="657"/>
      <c r="E311" s="657"/>
      <c r="F311" s="657"/>
      <c r="G311" s="657"/>
      <c r="H311" s="657"/>
      <c r="I311" s="657"/>
      <c r="J311" s="657"/>
      <c r="K311" s="657"/>
      <c r="L311" s="657"/>
      <c r="M311" s="657"/>
      <c r="N311" s="657"/>
      <c r="O311" s="657"/>
      <c r="P311" s="657"/>
      <c r="Q311" s="657"/>
      <c r="R311" s="657"/>
      <c r="S311" s="657"/>
      <c r="T311" s="657"/>
      <c r="U311" s="657"/>
      <c r="V311" s="657"/>
      <c r="W311" s="657"/>
      <c r="X311" s="657"/>
      <c r="Y311" s="657"/>
      <c r="Z311" s="657"/>
      <c r="AA311" s="657"/>
      <c r="AB311" s="657"/>
      <c r="AC311" s="657"/>
      <c r="AD311" s="657"/>
      <c r="AE311" s="600"/>
      <c r="AF311" s="658"/>
      <c r="AG311" s="659"/>
      <c r="AH311" s="660" t="s">
        <v>112</v>
      </c>
      <c r="AI311" s="657"/>
      <c r="AJ311" s="657"/>
      <c r="AK311" s="657"/>
      <c r="AL311" s="657"/>
      <c r="AM311" s="657"/>
      <c r="AN311" s="657"/>
      <c r="AO311" s="658"/>
      <c r="AP311" s="601" t="s">
        <v>113</v>
      </c>
      <c r="AQ311" s="661"/>
      <c r="AR311" s="661"/>
      <c r="AS311" s="661"/>
      <c r="AT311" s="661"/>
      <c r="AU311" s="661"/>
      <c r="AV311" s="661"/>
      <c r="AW311" s="661"/>
      <c r="AX311" s="662" t="s">
        <v>114</v>
      </c>
      <c r="AY311" s="661"/>
      <c r="AZ311" s="661"/>
      <c r="BA311" s="661"/>
      <c r="BB311" s="661"/>
      <c r="BC311" s="661"/>
      <c r="BD311" s="661"/>
      <c r="BE311" s="663"/>
      <c r="BF311" s="634"/>
      <c r="BG311" s="634"/>
      <c r="BH311" s="634"/>
      <c r="BI311" s="634"/>
      <c r="BJ311" s="634"/>
      <c r="BK311" s="634"/>
      <c r="BL311" s="634"/>
      <c r="BM311" s="634"/>
      <c r="BN311" s="634"/>
      <c r="BO311" s="634"/>
      <c r="BP311" s="634"/>
      <c r="BQ311" s="634"/>
      <c r="BR311" s="634"/>
      <c r="BS311" s="634"/>
      <c r="BT311" s="634"/>
      <c r="BU311" s="634"/>
      <c r="BV311" s="634"/>
      <c r="BW311" s="634"/>
      <c r="BX311" s="634"/>
      <c r="BY311" s="634"/>
      <c r="BZ311" s="634"/>
      <c r="CA311" s="634"/>
      <c r="CB311" s="634"/>
      <c r="CC311" s="634"/>
      <c r="CD311" s="634"/>
      <c r="CE311" s="634"/>
      <c r="CF311" s="634"/>
    </row>
    <row r="312" spans="1:84" s="637" customFormat="1" ht="14.25" customHeight="1">
      <c r="A312" s="634"/>
      <c r="B312" s="634"/>
      <c r="C312" s="664" t="s">
        <v>115</v>
      </c>
      <c r="D312" s="665"/>
      <c r="E312" s="665"/>
      <c r="F312" s="665"/>
      <c r="G312" s="665"/>
      <c r="H312" s="665"/>
      <c r="I312" s="665"/>
      <c r="J312" s="665"/>
      <c r="K312" s="665"/>
      <c r="L312" s="665"/>
      <c r="M312" s="665"/>
      <c r="N312" s="665"/>
      <c r="O312" s="596"/>
      <c r="P312" s="596"/>
      <c r="Q312" s="596"/>
      <c r="R312" s="596"/>
      <c r="S312" s="596"/>
      <c r="T312" s="596"/>
      <c r="U312" s="596"/>
      <c r="V312" s="596"/>
      <c r="W312" s="596"/>
      <c r="X312" s="596"/>
      <c r="Y312" s="596"/>
      <c r="Z312" s="596"/>
      <c r="AA312" s="596"/>
      <c r="AB312" s="596"/>
      <c r="AC312" s="596"/>
      <c r="AD312" s="596"/>
      <c r="AE312" s="634"/>
      <c r="AF312" s="596"/>
      <c r="AG312" s="386"/>
      <c r="AH312" s="580"/>
      <c r="AI312" s="580"/>
      <c r="AJ312" s="580"/>
      <c r="AK312" s="580"/>
      <c r="AL312" s="580"/>
      <c r="AM312" s="580"/>
      <c r="AN312" s="580"/>
      <c r="AO312" s="594"/>
      <c r="AP312" s="386"/>
      <c r="AQ312" s="580"/>
      <c r="AR312" s="580"/>
      <c r="AS312" s="580"/>
      <c r="AT312" s="580"/>
      <c r="AU312" s="580"/>
      <c r="AV312" s="580"/>
      <c r="AW312" s="594"/>
      <c r="AX312" s="386"/>
      <c r="AY312" s="580"/>
      <c r="AZ312" s="580"/>
      <c r="BA312" s="580"/>
      <c r="BB312" s="580"/>
      <c r="BC312" s="580"/>
      <c r="BD312" s="580"/>
      <c r="BE312" s="594"/>
      <c r="BF312" s="634"/>
      <c r="BG312" s="634"/>
      <c r="BH312" s="634"/>
      <c r="BI312" s="634"/>
      <c r="BJ312" s="634"/>
      <c r="BK312" s="634"/>
      <c r="BL312" s="634"/>
      <c r="BM312" s="634"/>
      <c r="BN312" s="634"/>
      <c r="BO312" s="634"/>
      <c r="BP312" s="634"/>
      <c r="BQ312" s="634"/>
      <c r="BR312" s="634"/>
      <c r="BS312" s="634"/>
      <c r="BT312" s="634"/>
      <c r="BU312" s="634"/>
      <c r="BV312" s="634"/>
      <c r="BW312" s="634"/>
      <c r="BX312" s="634"/>
      <c r="BY312" s="634"/>
      <c r="BZ312" s="634"/>
      <c r="CA312" s="634"/>
      <c r="CB312" s="634"/>
      <c r="CC312" s="634"/>
      <c r="CD312" s="634"/>
      <c r="CE312" s="634"/>
      <c r="CF312" s="634"/>
    </row>
    <row r="313" spans="1:84" s="637" customFormat="1" ht="14.25" customHeight="1">
      <c r="A313" s="634"/>
      <c r="B313" s="634"/>
      <c r="C313" s="666"/>
      <c r="D313" s="308"/>
      <c r="E313" s="309"/>
      <c r="F313" s="309"/>
      <c r="G313" s="309"/>
      <c r="H313" s="309"/>
      <c r="I313" s="309"/>
      <c r="J313" s="309"/>
      <c r="K313" s="309"/>
      <c r="L313" s="309"/>
      <c r="M313" s="309"/>
      <c r="N313" s="309"/>
      <c r="O313" s="309"/>
      <c r="P313" s="309"/>
      <c r="Q313" s="309"/>
      <c r="R313" s="309"/>
      <c r="S313" s="309"/>
      <c r="T313" s="309"/>
      <c r="U313" s="309"/>
      <c r="V313" s="309"/>
      <c r="W313" s="309"/>
      <c r="X313" s="309"/>
      <c r="Y313" s="309"/>
      <c r="Z313" s="309"/>
      <c r="AA313" s="309"/>
      <c r="AB313" s="309"/>
      <c r="AC313" s="309"/>
      <c r="AD313" s="309"/>
      <c r="AE313" s="309"/>
      <c r="AF313" s="596"/>
      <c r="AG313" s="366"/>
      <c r="AH313" s="310"/>
      <c r="AI313" s="310"/>
      <c r="AJ313" s="310"/>
      <c r="AK313" s="310"/>
      <c r="AL313" s="310"/>
      <c r="AM313" s="310"/>
      <c r="AN313" s="310"/>
      <c r="AO313" s="599"/>
      <c r="AP313" s="366"/>
      <c r="AQ313" s="309"/>
      <c r="AR313" s="309"/>
      <c r="AS313" s="309"/>
      <c r="AT313" s="309"/>
      <c r="AU313" s="309"/>
      <c r="AV313" s="309"/>
      <c r="AW313" s="599"/>
      <c r="AX313" s="366"/>
      <c r="AY313" s="309"/>
      <c r="AZ313" s="309"/>
      <c r="BA313" s="309"/>
      <c r="BB313" s="309"/>
      <c r="BC313" s="309"/>
      <c r="BD313" s="309"/>
      <c r="BE313" s="599"/>
      <c r="BF313" s="634"/>
      <c r="BG313" s="634"/>
      <c r="BH313" s="634"/>
      <c r="BI313" s="634"/>
      <c r="BJ313" s="634"/>
      <c r="BK313" s="634"/>
      <c r="BL313" s="634"/>
      <c r="BM313" s="634"/>
      <c r="BN313" s="634"/>
      <c r="BO313" s="634"/>
      <c r="BP313" s="634"/>
      <c r="BQ313" s="634"/>
      <c r="BR313" s="634"/>
      <c r="BS313" s="634"/>
      <c r="BT313" s="634"/>
      <c r="BU313" s="634"/>
      <c r="BV313" s="634"/>
      <c r="BW313" s="634"/>
      <c r="BX313" s="634"/>
      <c r="BY313" s="634"/>
      <c r="BZ313" s="634"/>
      <c r="CA313" s="634"/>
      <c r="CB313" s="634"/>
      <c r="CC313" s="634"/>
      <c r="CD313" s="634"/>
      <c r="CE313" s="634"/>
      <c r="CF313" s="634"/>
    </row>
    <row r="314" spans="1:84" s="637" customFormat="1" ht="14.25" customHeight="1">
      <c r="A314" s="634"/>
      <c r="B314" s="634"/>
      <c r="C314" s="666"/>
      <c r="D314" s="308"/>
      <c r="E314" s="309"/>
      <c r="F314" s="309"/>
      <c r="G314" s="309"/>
      <c r="H314" s="309"/>
      <c r="I314" s="309"/>
      <c r="J314" s="309"/>
      <c r="K314" s="309"/>
      <c r="L314" s="309"/>
      <c r="M314" s="309"/>
      <c r="N314" s="309"/>
      <c r="O314" s="309"/>
      <c r="P314" s="309"/>
      <c r="Q314" s="309"/>
      <c r="R314" s="309"/>
      <c r="S314" s="309"/>
      <c r="T314" s="309"/>
      <c r="U314" s="309"/>
      <c r="V314" s="309"/>
      <c r="W314" s="309"/>
      <c r="X314" s="309"/>
      <c r="Y314" s="309"/>
      <c r="Z314" s="309"/>
      <c r="AA314" s="309"/>
      <c r="AB314" s="309"/>
      <c r="AC314" s="309"/>
      <c r="AD314" s="309"/>
      <c r="AE314" s="309"/>
      <c r="AF314" s="596"/>
      <c r="AG314" s="366"/>
      <c r="AH314" s="310"/>
      <c r="AI314" s="310"/>
      <c r="AJ314" s="310"/>
      <c r="AK314" s="310"/>
      <c r="AL314" s="310"/>
      <c r="AM314" s="310"/>
      <c r="AN314" s="310"/>
      <c r="AO314" s="599"/>
      <c r="AP314" s="366"/>
      <c r="AQ314" s="309"/>
      <c r="AR314" s="309"/>
      <c r="AS314" s="309"/>
      <c r="AT314" s="309"/>
      <c r="AU314" s="309"/>
      <c r="AV314" s="309"/>
      <c r="AW314" s="599"/>
      <c r="AX314" s="366"/>
      <c r="AY314" s="309"/>
      <c r="AZ314" s="309"/>
      <c r="BA314" s="309"/>
      <c r="BB314" s="309"/>
      <c r="BC314" s="309"/>
      <c r="BD314" s="309"/>
      <c r="BE314" s="599"/>
      <c r="BF314" s="634"/>
      <c r="BG314" s="634"/>
      <c r="BH314" s="634"/>
      <c r="BI314" s="634"/>
      <c r="BJ314" s="634"/>
      <c r="BK314" s="634"/>
      <c r="BL314" s="634"/>
      <c r="BM314" s="634"/>
      <c r="BN314" s="634"/>
      <c r="BO314" s="634"/>
      <c r="BP314" s="634"/>
      <c r="BQ314" s="634"/>
      <c r="BR314" s="634"/>
      <c r="BS314" s="634"/>
      <c r="BT314" s="634"/>
      <c r="BU314" s="634"/>
      <c r="BV314" s="634"/>
      <c r="BW314" s="634"/>
      <c r="BX314" s="634"/>
      <c r="BY314" s="634"/>
      <c r="BZ314" s="634"/>
      <c r="CA314" s="634"/>
      <c r="CB314" s="634"/>
      <c r="CC314" s="634"/>
      <c r="CD314" s="634"/>
      <c r="CE314" s="634"/>
      <c r="CF314" s="634"/>
    </row>
    <row r="315" spans="1:84" s="637" customFormat="1" ht="14.25" customHeight="1">
      <c r="A315" s="634"/>
      <c r="B315" s="634"/>
      <c r="C315" s="666"/>
      <c r="D315" s="308"/>
      <c r="E315" s="309"/>
      <c r="F315" s="309"/>
      <c r="G315" s="309"/>
      <c r="H315" s="309"/>
      <c r="I315" s="309"/>
      <c r="J315" s="309"/>
      <c r="K315" s="309"/>
      <c r="L315" s="309"/>
      <c r="M315" s="309"/>
      <c r="N315" s="309"/>
      <c r="O315" s="309"/>
      <c r="P315" s="309"/>
      <c r="Q315" s="309"/>
      <c r="R315" s="309"/>
      <c r="S315" s="309"/>
      <c r="T315" s="309"/>
      <c r="U315" s="309"/>
      <c r="V315" s="309"/>
      <c r="W315" s="309"/>
      <c r="X315" s="309"/>
      <c r="Y315" s="309"/>
      <c r="Z315" s="309"/>
      <c r="AA315" s="309"/>
      <c r="AB315" s="309"/>
      <c r="AC315" s="309"/>
      <c r="AD315" s="309"/>
      <c r="AE315" s="309"/>
      <c r="AF315" s="596"/>
      <c r="AG315" s="366"/>
      <c r="AH315" s="310"/>
      <c r="AI315" s="310"/>
      <c r="AJ315" s="310"/>
      <c r="AK315" s="310"/>
      <c r="AL315" s="310"/>
      <c r="AM315" s="310"/>
      <c r="AN315" s="310"/>
      <c r="AO315" s="599"/>
      <c r="AP315" s="366"/>
      <c r="AQ315" s="309"/>
      <c r="AR315" s="309"/>
      <c r="AS315" s="309"/>
      <c r="AT315" s="309"/>
      <c r="AU315" s="309"/>
      <c r="AV315" s="309"/>
      <c r="AW315" s="599"/>
      <c r="AX315" s="366"/>
      <c r="AY315" s="309"/>
      <c r="AZ315" s="309"/>
      <c r="BA315" s="309"/>
      <c r="BB315" s="309"/>
      <c r="BC315" s="309"/>
      <c r="BD315" s="309"/>
      <c r="BE315" s="599"/>
      <c r="BF315" s="634"/>
      <c r="BG315" s="634"/>
      <c r="BH315" s="634"/>
      <c r="BI315" s="634"/>
      <c r="BJ315" s="634"/>
      <c r="BK315" s="634"/>
      <c r="BL315" s="634"/>
      <c r="BM315" s="634"/>
      <c r="BN315" s="634"/>
      <c r="BO315" s="634"/>
      <c r="BP315" s="634"/>
      <c r="BQ315" s="634"/>
      <c r="BR315" s="634"/>
      <c r="BS315" s="634"/>
      <c r="BT315" s="634"/>
      <c r="BU315" s="634"/>
      <c r="BV315" s="634"/>
      <c r="BW315" s="634"/>
      <c r="BX315" s="634"/>
      <c r="BY315" s="634"/>
      <c r="BZ315" s="634"/>
      <c r="CA315" s="634"/>
      <c r="CB315" s="634"/>
      <c r="CC315" s="634"/>
      <c r="CD315" s="634"/>
      <c r="CE315" s="634"/>
      <c r="CF315" s="634"/>
    </row>
    <row r="316" spans="1:84" s="637" customFormat="1" ht="14.25" customHeight="1">
      <c r="A316" s="634"/>
      <c r="B316" s="634"/>
      <c r="C316" s="666"/>
      <c r="D316" s="308"/>
      <c r="E316" s="309"/>
      <c r="F316" s="309"/>
      <c r="G316" s="309"/>
      <c r="H316" s="309"/>
      <c r="I316" s="309"/>
      <c r="J316" s="309"/>
      <c r="K316" s="309"/>
      <c r="L316" s="309"/>
      <c r="M316" s="309"/>
      <c r="N316" s="309"/>
      <c r="O316" s="309"/>
      <c r="P316" s="309"/>
      <c r="Q316" s="309"/>
      <c r="R316" s="309"/>
      <c r="S316" s="309"/>
      <c r="T316" s="309"/>
      <c r="U316" s="309"/>
      <c r="V316" s="309"/>
      <c r="W316" s="309"/>
      <c r="X316" s="309"/>
      <c r="Y316" s="309"/>
      <c r="Z316" s="309"/>
      <c r="AA316" s="309"/>
      <c r="AB316" s="309"/>
      <c r="AC316" s="309"/>
      <c r="AD316" s="309"/>
      <c r="AE316" s="309"/>
      <c r="AF316" s="596"/>
      <c r="AG316" s="366"/>
      <c r="AH316" s="310"/>
      <c r="AI316" s="310"/>
      <c r="AJ316" s="310"/>
      <c r="AK316" s="310"/>
      <c r="AL316" s="310"/>
      <c r="AM316" s="310"/>
      <c r="AN316" s="310"/>
      <c r="AO316" s="599"/>
      <c r="AP316" s="366"/>
      <c r="AQ316" s="309"/>
      <c r="AR316" s="309"/>
      <c r="AS316" s="309"/>
      <c r="AT316" s="309"/>
      <c r="AU316" s="309"/>
      <c r="AV316" s="309"/>
      <c r="AW316" s="599"/>
      <c r="AX316" s="366"/>
      <c r="AY316" s="309"/>
      <c r="AZ316" s="309"/>
      <c r="BA316" s="309"/>
      <c r="BB316" s="309"/>
      <c r="BC316" s="309"/>
      <c r="BD316" s="309"/>
      <c r="BE316" s="599"/>
      <c r="BF316" s="634"/>
      <c r="BG316" s="634"/>
      <c r="BH316" s="634"/>
      <c r="BI316" s="634"/>
      <c r="BJ316" s="634"/>
      <c r="BK316" s="634"/>
      <c r="BL316" s="634"/>
      <c r="BM316" s="634"/>
      <c r="BN316" s="634"/>
      <c r="BO316" s="634"/>
      <c r="BP316" s="634"/>
      <c r="BQ316" s="634"/>
      <c r="BR316" s="634"/>
      <c r="BS316" s="634"/>
      <c r="BT316" s="634"/>
      <c r="BU316" s="634"/>
      <c r="BV316" s="634"/>
      <c r="BW316" s="634"/>
      <c r="BX316" s="634"/>
      <c r="BY316" s="634"/>
      <c r="BZ316" s="634"/>
      <c r="CA316" s="634"/>
      <c r="CB316" s="634"/>
      <c r="CC316" s="634"/>
      <c r="CD316" s="634"/>
      <c r="CE316" s="634"/>
      <c r="CF316" s="634"/>
    </row>
    <row r="317" spans="1:84" s="637" customFormat="1" ht="14.25" customHeight="1">
      <c r="A317" s="634"/>
      <c r="B317" s="634"/>
      <c r="C317" s="666"/>
      <c r="D317" s="308"/>
      <c r="E317" s="309"/>
      <c r="F317" s="309"/>
      <c r="G317" s="309"/>
      <c r="H317" s="309"/>
      <c r="I317" s="309"/>
      <c r="J317" s="309"/>
      <c r="K317" s="309"/>
      <c r="L317" s="309"/>
      <c r="M317" s="309"/>
      <c r="N317" s="309"/>
      <c r="O317" s="309"/>
      <c r="P317" s="309"/>
      <c r="Q317" s="309"/>
      <c r="R317" s="309"/>
      <c r="S317" s="309"/>
      <c r="T317" s="309"/>
      <c r="U317" s="309"/>
      <c r="V317" s="309"/>
      <c r="W317" s="309"/>
      <c r="X317" s="309"/>
      <c r="Y317" s="309"/>
      <c r="Z317" s="309"/>
      <c r="AA317" s="309"/>
      <c r="AB317" s="309"/>
      <c r="AC317" s="309"/>
      <c r="AD317" s="309"/>
      <c r="AE317" s="309"/>
      <c r="AF317" s="596"/>
      <c r="AG317" s="366"/>
      <c r="AH317" s="310"/>
      <c r="AI317" s="310"/>
      <c r="AJ317" s="310"/>
      <c r="AK317" s="310"/>
      <c r="AL317" s="310"/>
      <c r="AM317" s="310"/>
      <c r="AN317" s="310"/>
      <c r="AO317" s="599"/>
      <c r="AP317" s="366"/>
      <c r="AQ317" s="309"/>
      <c r="AR317" s="309"/>
      <c r="AS317" s="309"/>
      <c r="AT317" s="309"/>
      <c r="AU317" s="309"/>
      <c r="AV317" s="309"/>
      <c r="AW317" s="599"/>
      <c r="AX317" s="366"/>
      <c r="AY317" s="309"/>
      <c r="AZ317" s="309"/>
      <c r="BA317" s="309"/>
      <c r="BB317" s="309"/>
      <c r="BC317" s="309"/>
      <c r="BD317" s="309"/>
      <c r="BE317" s="599"/>
      <c r="BF317" s="634"/>
      <c r="BG317" s="634"/>
      <c r="BH317" s="634"/>
      <c r="BI317" s="634"/>
      <c r="BJ317" s="634"/>
      <c r="BK317" s="634"/>
      <c r="BL317" s="634"/>
      <c r="BM317" s="634"/>
      <c r="BN317" s="634"/>
      <c r="BO317" s="634"/>
      <c r="BP317" s="634"/>
      <c r="BQ317" s="634"/>
      <c r="BR317" s="634"/>
      <c r="BS317" s="634"/>
      <c r="BT317" s="634"/>
      <c r="BU317" s="634"/>
      <c r="BV317" s="634"/>
      <c r="BW317" s="634"/>
      <c r="BX317" s="634"/>
      <c r="BY317" s="634"/>
      <c r="BZ317" s="634"/>
      <c r="CA317" s="634"/>
      <c r="CB317" s="634"/>
      <c r="CC317" s="634"/>
      <c r="CD317" s="634"/>
      <c r="CE317" s="634"/>
      <c r="CF317" s="634"/>
    </row>
    <row r="318" spans="1:84" s="637" customFormat="1" ht="14.25" customHeight="1">
      <c r="A318" s="634"/>
      <c r="B318" s="634"/>
      <c r="C318" s="666"/>
      <c r="D318" s="308"/>
      <c r="E318" s="309"/>
      <c r="F318" s="309"/>
      <c r="G318" s="309"/>
      <c r="H318" s="309"/>
      <c r="I318" s="309"/>
      <c r="J318" s="309"/>
      <c r="K318" s="309"/>
      <c r="L318" s="309"/>
      <c r="M318" s="309"/>
      <c r="N318" s="309"/>
      <c r="O318" s="309"/>
      <c r="P318" s="309"/>
      <c r="Q318" s="309"/>
      <c r="R318" s="309"/>
      <c r="S318" s="309"/>
      <c r="T318" s="309"/>
      <c r="U318" s="309"/>
      <c r="V318" s="309"/>
      <c r="W318" s="309"/>
      <c r="X318" s="309"/>
      <c r="Y318" s="309"/>
      <c r="Z318" s="309"/>
      <c r="AA318" s="309"/>
      <c r="AB318" s="309"/>
      <c r="AC318" s="309"/>
      <c r="AD318" s="309"/>
      <c r="AE318" s="309"/>
      <c r="AF318" s="596"/>
      <c r="AG318" s="366"/>
      <c r="AH318" s="310"/>
      <c r="AI318" s="310"/>
      <c r="AJ318" s="310"/>
      <c r="AK318" s="310"/>
      <c r="AL318" s="310"/>
      <c r="AM318" s="310"/>
      <c r="AN318" s="310"/>
      <c r="AO318" s="599"/>
      <c r="AP318" s="366"/>
      <c r="AQ318" s="309"/>
      <c r="AR318" s="309"/>
      <c r="AS318" s="309"/>
      <c r="AT318" s="309"/>
      <c r="AU318" s="309"/>
      <c r="AV318" s="309"/>
      <c r="AW318" s="599"/>
      <c r="AX318" s="366"/>
      <c r="AY318" s="309"/>
      <c r="AZ318" s="309"/>
      <c r="BA318" s="309"/>
      <c r="BB318" s="309"/>
      <c r="BC318" s="309"/>
      <c r="BD318" s="309"/>
      <c r="BE318" s="599"/>
      <c r="BF318" s="634"/>
      <c r="BG318" s="634"/>
      <c r="BH318" s="634"/>
      <c r="BI318" s="634"/>
      <c r="BJ318" s="634"/>
      <c r="BK318" s="634"/>
      <c r="BL318" s="634"/>
      <c r="BM318" s="634"/>
      <c r="BN318" s="634"/>
      <c r="BO318" s="634"/>
      <c r="BP318" s="634"/>
      <c r="BQ318" s="634"/>
      <c r="BR318" s="634"/>
      <c r="BS318" s="634"/>
      <c r="BT318" s="634"/>
      <c r="BU318" s="634"/>
      <c r="BV318" s="634"/>
      <c r="BW318" s="634"/>
      <c r="BX318" s="634"/>
      <c r="BY318" s="634"/>
      <c r="BZ318" s="634"/>
      <c r="CA318" s="634"/>
      <c r="CB318" s="634"/>
      <c r="CC318" s="634"/>
      <c r="CD318" s="634"/>
      <c r="CE318" s="634"/>
      <c r="CF318" s="634"/>
    </row>
    <row r="319" spans="1:84" s="637" customFormat="1" ht="14.25" customHeight="1">
      <c r="A319" s="634"/>
      <c r="B319" s="634"/>
      <c r="C319" s="366"/>
      <c r="D319" s="308"/>
      <c r="E319" s="309"/>
      <c r="F319" s="309"/>
      <c r="G319" s="309"/>
      <c r="H319" s="309"/>
      <c r="I319" s="309"/>
      <c r="J319" s="309"/>
      <c r="K319" s="309"/>
      <c r="L319" s="309"/>
      <c r="M319" s="309"/>
      <c r="N319" s="309"/>
      <c r="O319" s="309"/>
      <c r="P319" s="309"/>
      <c r="Q319" s="309"/>
      <c r="R319" s="309"/>
      <c r="S319" s="309"/>
      <c r="T319" s="309"/>
      <c r="U319" s="309"/>
      <c r="V319" s="309"/>
      <c r="W319" s="309"/>
      <c r="X319" s="309"/>
      <c r="Y319" s="309"/>
      <c r="Z319" s="309"/>
      <c r="AA319" s="309"/>
      <c r="AB319" s="309"/>
      <c r="AC319" s="309"/>
      <c r="AD319" s="309"/>
      <c r="AE319" s="309"/>
      <c r="AF319" s="596"/>
      <c r="AG319" s="366"/>
      <c r="AH319" s="310"/>
      <c r="AI319" s="310"/>
      <c r="AJ319" s="310"/>
      <c r="AK319" s="310"/>
      <c r="AL319" s="310"/>
      <c r="AM319" s="310"/>
      <c r="AN319" s="310"/>
      <c r="AO319" s="599"/>
      <c r="AP319" s="366"/>
      <c r="AQ319" s="309"/>
      <c r="AR319" s="309"/>
      <c r="AS319" s="309"/>
      <c r="AT319" s="309"/>
      <c r="AU319" s="309"/>
      <c r="AV319" s="309"/>
      <c r="AW319" s="599"/>
      <c r="AX319" s="366"/>
      <c r="AY319" s="309"/>
      <c r="AZ319" s="309"/>
      <c r="BA319" s="309"/>
      <c r="BB319" s="309"/>
      <c r="BC319" s="309"/>
      <c r="BD319" s="309"/>
      <c r="BE319" s="599"/>
      <c r="BF319" s="634"/>
      <c r="BG319" s="634"/>
      <c r="BH319" s="634"/>
      <c r="BI319" s="634"/>
      <c r="BJ319" s="634"/>
      <c r="BK319" s="634"/>
      <c r="BL319" s="634"/>
      <c r="BM319" s="634"/>
      <c r="BN319" s="634"/>
      <c r="BO319" s="634"/>
      <c r="BP319" s="634"/>
      <c r="BQ319" s="634"/>
      <c r="BR319" s="634"/>
      <c r="BS319" s="634"/>
      <c r="BT319" s="634"/>
      <c r="BU319" s="634"/>
      <c r="BV319" s="634"/>
      <c r="BW319" s="634"/>
      <c r="BX319" s="634"/>
      <c r="BY319" s="634"/>
      <c r="BZ319" s="634"/>
      <c r="CA319" s="634"/>
      <c r="CB319" s="634"/>
      <c r="CC319" s="634"/>
      <c r="CD319" s="634"/>
      <c r="CE319" s="634"/>
      <c r="CF319" s="634"/>
    </row>
    <row r="320" spans="1:84" s="637" customFormat="1" ht="14.25" customHeight="1">
      <c r="A320" s="634"/>
      <c r="B320" s="634"/>
      <c r="C320" s="366"/>
      <c r="D320" s="308"/>
      <c r="E320" s="309"/>
      <c r="F320" s="309"/>
      <c r="G320" s="309"/>
      <c r="H320" s="309"/>
      <c r="I320" s="309"/>
      <c r="J320" s="309"/>
      <c r="K320" s="309"/>
      <c r="L320" s="309"/>
      <c r="M320" s="309"/>
      <c r="N320" s="309"/>
      <c r="O320" s="309"/>
      <c r="P320" s="309"/>
      <c r="Q320" s="309"/>
      <c r="R320" s="309"/>
      <c r="S320" s="309"/>
      <c r="T320" s="309"/>
      <c r="U320" s="309"/>
      <c r="V320" s="309"/>
      <c r="W320" s="309"/>
      <c r="X320" s="309"/>
      <c r="Y320" s="309"/>
      <c r="Z320" s="309"/>
      <c r="AA320" s="309"/>
      <c r="AB320" s="309"/>
      <c r="AC320" s="309"/>
      <c r="AD320" s="309"/>
      <c r="AE320" s="309"/>
      <c r="AF320" s="596"/>
      <c r="AG320" s="366"/>
      <c r="AH320" s="310"/>
      <c r="AI320" s="310"/>
      <c r="AJ320" s="310"/>
      <c r="AK320" s="310"/>
      <c r="AL320" s="310"/>
      <c r="AM320" s="310"/>
      <c r="AN320" s="310"/>
      <c r="AO320" s="599"/>
      <c r="AP320" s="366"/>
      <c r="AQ320" s="309"/>
      <c r="AR320" s="309"/>
      <c r="AS320" s="309"/>
      <c r="AT320" s="309"/>
      <c r="AU320" s="309"/>
      <c r="AV320" s="309"/>
      <c r="AW320" s="599"/>
      <c r="AX320" s="366"/>
      <c r="AY320" s="309"/>
      <c r="AZ320" s="309"/>
      <c r="BA320" s="309"/>
      <c r="BB320" s="309"/>
      <c r="BC320" s="309"/>
      <c r="BD320" s="309"/>
      <c r="BE320" s="599"/>
      <c r="BF320" s="634"/>
      <c r="BG320" s="634"/>
      <c r="BH320" s="634"/>
      <c r="BI320" s="634"/>
      <c r="BJ320" s="634"/>
      <c r="BK320" s="634"/>
      <c r="BL320" s="634"/>
      <c r="BM320" s="634"/>
      <c r="BN320" s="634"/>
      <c r="BO320" s="634"/>
      <c r="BP320" s="634"/>
      <c r="BQ320" s="634"/>
      <c r="BR320" s="634"/>
      <c r="BS320" s="634"/>
      <c r="BT320" s="634"/>
      <c r="BU320" s="634"/>
      <c r="BV320" s="634"/>
      <c r="BW320" s="634"/>
      <c r="BX320" s="634"/>
      <c r="BY320" s="634"/>
      <c r="BZ320" s="634"/>
      <c r="CA320" s="634"/>
      <c r="CB320" s="634"/>
      <c r="CC320" s="634"/>
      <c r="CD320" s="634"/>
      <c r="CE320" s="634"/>
      <c r="CF320" s="634"/>
    </row>
    <row r="321" spans="1:84" s="637" customFormat="1" ht="14.25" customHeight="1">
      <c r="A321" s="634"/>
      <c r="B321" s="634"/>
      <c r="C321" s="366"/>
      <c r="D321" s="308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  <c r="T321" s="309"/>
      <c r="U321" s="309"/>
      <c r="V321" s="309"/>
      <c r="W321" s="309"/>
      <c r="X321" s="309"/>
      <c r="Y321" s="309"/>
      <c r="Z321" s="309"/>
      <c r="AA321" s="309"/>
      <c r="AB321" s="309"/>
      <c r="AC321" s="309"/>
      <c r="AD321" s="309"/>
      <c r="AE321" s="309"/>
      <c r="AF321" s="596"/>
      <c r="AG321" s="366"/>
      <c r="AH321" s="310"/>
      <c r="AI321" s="310"/>
      <c r="AJ321" s="310"/>
      <c r="AK321" s="310"/>
      <c r="AL321" s="310"/>
      <c r="AM321" s="310"/>
      <c r="AN321" s="310"/>
      <c r="AO321" s="599"/>
      <c r="AP321" s="366"/>
      <c r="AQ321" s="309"/>
      <c r="AR321" s="309"/>
      <c r="AS321" s="309"/>
      <c r="AT321" s="309"/>
      <c r="AU321" s="309"/>
      <c r="AV321" s="309"/>
      <c r="AW321" s="599"/>
      <c r="AX321" s="366"/>
      <c r="AY321" s="309"/>
      <c r="AZ321" s="309"/>
      <c r="BA321" s="309"/>
      <c r="BB321" s="309"/>
      <c r="BC321" s="309"/>
      <c r="BD321" s="309"/>
      <c r="BE321" s="599"/>
      <c r="BF321" s="634"/>
      <c r="BG321" s="634"/>
      <c r="BH321" s="634"/>
      <c r="BI321" s="634"/>
      <c r="BJ321" s="634"/>
      <c r="BK321" s="634"/>
      <c r="BL321" s="634"/>
      <c r="BM321" s="634"/>
      <c r="BN321" s="634"/>
      <c r="BO321" s="634"/>
      <c r="BP321" s="634"/>
      <c r="BQ321" s="634"/>
      <c r="BR321" s="634"/>
      <c r="BS321" s="634"/>
      <c r="BT321" s="634"/>
      <c r="BU321" s="634"/>
      <c r="BV321" s="634"/>
      <c r="BW321" s="634"/>
      <c r="BX321" s="634"/>
      <c r="BY321" s="634"/>
      <c r="BZ321" s="634"/>
      <c r="CA321" s="634"/>
      <c r="CB321" s="634"/>
      <c r="CC321" s="634"/>
      <c r="CD321" s="634"/>
      <c r="CE321" s="634"/>
      <c r="CF321" s="634"/>
    </row>
    <row r="322" spans="1:84" s="637" customFormat="1" ht="14.25" customHeight="1">
      <c r="A322" s="634"/>
      <c r="B322" s="634"/>
      <c r="C322" s="366"/>
      <c r="D322" s="596"/>
      <c r="E322" s="596"/>
      <c r="F322" s="596"/>
      <c r="G322" s="596"/>
      <c r="H322" s="596"/>
      <c r="I322" s="596"/>
      <c r="J322" s="596"/>
      <c r="K322" s="596"/>
      <c r="L322" s="596"/>
      <c r="M322" s="596"/>
      <c r="N322" s="596"/>
      <c r="O322" s="596"/>
      <c r="P322" s="596"/>
      <c r="Q322" s="596"/>
      <c r="R322" s="596"/>
      <c r="S322" s="596"/>
      <c r="T322" s="596"/>
      <c r="U322" s="596"/>
      <c r="V322" s="596"/>
      <c r="W322" s="596"/>
      <c r="X322" s="596"/>
      <c r="Y322" s="596"/>
      <c r="Z322" s="596"/>
      <c r="AA322" s="596"/>
      <c r="AB322" s="596"/>
      <c r="AC322" s="596"/>
      <c r="AD322" s="596"/>
      <c r="AE322" s="634"/>
      <c r="AF322" s="596"/>
      <c r="AG322" s="366"/>
      <c r="AH322" s="667"/>
      <c r="AI322" s="596"/>
      <c r="AJ322" s="596"/>
      <c r="AK322" s="596"/>
      <c r="AL322" s="596"/>
      <c r="AM322" s="596"/>
      <c r="AN322" s="596"/>
      <c r="AO322" s="599"/>
      <c r="AP322" s="366"/>
      <c r="AQ322" s="596"/>
      <c r="AR322" s="596"/>
      <c r="AS322" s="596"/>
      <c r="AT322" s="596"/>
      <c r="AU322" s="596"/>
      <c r="AV322" s="596"/>
      <c r="AW322" s="599"/>
      <c r="AX322" s="366"/>
      <c r="AY322" s="596"/>
      <c r="AZ322" s="596"/>
      <c r="BA322" s="596"/>
      <c r="BB322" s="596"/>
      <c r="BC322" s="596"/>
      <c r="BD322" s="596"/>
      <c r="BE322" s="599"/>
      <c r="BF322" s="634"/>
      <c r="BG322" s="634"/>
      <c r="BH322" s="634"/>
      <c r="BI322" s="634"/>
      <c r="BJ322" s="634"/>
      <c r="BK322" s="634"/>
      <c r="BL322" s="634"/>
      <c r="BM322" s="634"/>
      <c r="BN322" s="634"/>
      <c r="BO322" s="634"/>
      <c r="BP322" s="634"/>
      <c r="BQ322" s="634"/>
      <c r="BR322" s="634"/>
      <c r="BS322" s="634"/>
      <c r="BT322" s="634"/>
      <c r="BU322" s="634"/>
      <c r="BV322" s="634"/>
      <c r="BW322" s="634"/>
      <c r="BX322" s="634"/>
      <c r="BY322" s="634"/>
      <c r="BZ322" s="634"/>
      <c r="CA322" s="634"/>
      <c r="CB322" s="634"/>
      <c r="CC322" s="634"/>
      <c r="CD322" s="634"/>
      <c r="CE322" s="634"/>
      <c r="CF322" s="634"/>
    </row>
    <row r="323" spans="1:84" s="637" customFormat="1" ht="14.25" customHeight="1">
      <c r="A323" s="634"/>
      <c r="B323" s="634"/>
      <c r="C323" s="366"/>
      <c r="D323" s="596"/>
      <c r="E323" s="596"/>
      <c r="F323" s="596"/>
      <c r="G323" s="596"/>
      <c r="H323" s="596"/>
      <c r="I323" s="596"/>
      <c r="J323" s="596"/>
      <c r="K323" s="596"/>
      <c r="L323" s="596"/>
      <c r="M323" s="596"/>
      <c r="N323" s="596"/>
      <c r="O323" s="596"/>
      <c r="P323" s="596" t="s">
        <v>116</v>
      </c>
      <c r="Q323" s="596"/>
      <c r="R323" s="596"/>
      <c r="S323" s="596"/>
      <c r="T323" s="596"/>
      <c r="U323" s="596"/>
      <c r="V323" s="596"/>
      <c r="W323" s="596"/>
      <c r="X323" s="596"/>
      <c r="Y323" s="596"/>
      <c r="Z323" s="596"/>
      <c r="AA323" s="596"/>
      <c r="AB323" s="596"/>
      <c r="AC323" s="596"/>
      <c r="AD323" s="596"/>
      <c r="AE323" s="634"/>
      <c r="AF323" s="596"/>
      <c r="AG323" s="366"/>
      <c r="AH323" s="668"/>
      <c r="AI323" s="669"/>
      <c r="AJ323" s="669"/>
      <c r="AK323" s="669"/>
      <c r="AL323" s="669"/>
      <c r="AM323" s="669"/>
      <c r="AN323" s="670"/>
      <c r="AO323" s="599"/>
      <c r="AP323" s="366"/>
      <c r="AQ323" s="671"/>
      <c r="AR323" s="671"/>
      <c r="AS323" s="671"/>
      <c r="AT323" s="671"/>
      <c r="AU323" s="671"/>
      <c r="AV323" s="671"/>
      <c r="AW323" s="599"/>
      <c r="AX323" s="366"/>
      <c r="AY323" s="596"/>
      <c r="AZ323" s="596"/>
      <c r="BA323" s="596"/>
      <c r="BB323" s="596"/>
      <c r="BC323" s="596"/>
      <c r="BD323" s="596"/>
      <c r="BE323" s="599"/>
      <c r="BF323" s="634"/>
      <c r="BG323" s="634"/>
      <c r="BH323" s="634"/>
      <c r="BI323" s="634"/>
      <c r="BJ323" s="634"/>
      <c r="BK323" s="634"/>
      <c r="BL323" s="634"/>
      <c r="BM323" s="634"/>
      <c r="BN323" s="634"/>
      <c r="BO323" s="634"/>
      <c r="BP323" s="634"/>
      <c r="BQ323" s="634"/>
      <c r="BR323" s="634"/>
      <c r="BS323" s="634"/>
      <c r="BT323" s="634"/>
      <c r="BU323" s="634"/>
      <c r="BV323" s="634"/>
      <c r="BW323" s="634"/>
      <c r="BX323" s="634"/>
      <c r="BY323" s="634"/>
      <c r="BZ323" s="634"/>
      <c r="CA323" s="634"/>
      <c r="CB323" s="634"/>
      <c r="CC323" s="634"/>
      <c r="CD323" s="634"/>
      <c r="CE323" s="634"/>
      <c r="CF323" s="634"/>
    </row>
    <row r="324" spans="1:84" s="637" customFormat="1" ht="14.25" customHeight="1">
      <c r="A324" s="634"/>
      <c r="B324" s="634"/>
      <c r="C324" s="664" t="s">
        <v>117</v>
      </c>
      <c r="D324" s="665"/>
      <c r="E324" s="665"/>
      <c r="F324" s="665"/>
      <c r="G324" s="665"/>
      <c r="H324" s="665"/>
      <c r="I324" s="665"/>
      <c r="J324" s="665"/>
      <c r="K324" s="665"/>
      <c r="L324" s="665"/>
      <c r="M324" s="665"/>
      <c r="N324" s="665"/>
      <c r="O324" s="596"/>
      <c r="P324" s="596"/>
      <c r="Q324" s="596"/>
      <c r="R324" s="596"/>
      <c r="S324" s="596"/>
      <c r="T324" s="596"/>
      <c r="U324" s="596"/>
      <c r="V324" s="596"/>
      <c r="W324" s="596"/>
      <c r="X324" s="596"/>
      <c r="Y324" s="596"/>
      <c r="Z324" s="596"/>
      <c r="AA324" s="596"/>
      <c r="AB324" s="596"/>
      <c r="AC324" s="596"/>
      <c r="AD324" s="596"/>
      <c r="AE324" s="634"/>
      <c r="AF324" s="596"/>
      <c r="AG324" s="366"/>
      <c r="AH324" s="596"/>
      <c r="AI324" s="596"/>
      <c r="AJ324" s="596"/>
      <c r="AK324" s="596"/>
      <c r="AL324" s="596"/>
      <c r="AM324" s="596"/>
      <c r="AN324" s="596"/>
      <c r="AO324" s="599"/>
      <c r="AP324" s="366"/>
      <c r="AQ324" s="671"/>
      <c r="AR324" s="671"/>
      <c r="AS324" s="671"/>
      <c r="AT324" s="671"/>
      <c r="AU324" s="671"/>
      <c r="AV324" s="671"/>
      <c r="AW324" s="599"/>
      <c r="AX324" s="366"/>
      <c r="AY324" s="596"/>
      <c r="AZ324" s="596"/>
      <c r="BA324" s="596"/>
      <c r="BB324" s="596"/>
      <c r="BC324" s="596"/>
      <c r="BD324" s="596"/>
      <c r="BE324" s="599"/>
      <c r="BF324" s="634"/>
      <c r="BG324" s="634"/>
      <c r="BH324" s="634"/>
      <c r="BI324" s="634"/>
      <c r="BJ324" s="634"/>
      <c r="BK324" s="634"/>
      <c r="BL324" s="634"/>
      <c r="BM324" s="634"/>
      <c r="BN324" s="634"/>
      <c r="BO324" s="634"/>
      <c r="BP324" s="634"/>
      <c r="BQ324" s="634"/>
      <c r="BR324" s="634"/>
      <c r="BS324" s="634"/>
      <c r="BT324" s="634"/>
      <c r="BU324" s="634"/>
      <c r="BV324" s="634"/>
      <c r="BW324" s="634"/>
      <c r="BX324" s="634"/>
      <c r="BY324" s="634"/>
      <c r="BZ324" s="634"/>
      <c r="CA324" s="634"/>
      <c r="CB324" s="634"/>
      <c r="CC324" s="634"/>
      <c r="CD324" s="634"/>
      <c r="CE324" s="634"/>
      <c r="CF324" s="634"/>
    </row>
    <row r="325" spans="1:84" s="637" customFormat="1" ht="14.25" customHeight="1">
      <c r="A325" s="634"/>
      <c r="B325" s="634"/>
      <c r="C325" s="666"/>
      <c r="D325" s="308"/>
      <c r="E325" s="309"/>
      <c r="F325" s="309"/>
      <c r="G325" s="309"/>
      <c r="H325" s="309"/>
      <c r="I325" s="309"/>
      <c r="J325" s="309"/>
      <c r="K325" s="309"/>
      <c r="L325" s="309"/>
      <c r="M325" s="309"/>
      <c r="N325" s="309"/>
      <c r="O325" s="309"/>
      <c r="P325" s="309"/>
      <c r="Q325" s="309"/>
      <c r="R325" s="309"/>
      <c r="S325" s="309"/>
      <c r="T325" s="309"/>
      <c r="U325" s="309"/>
      <c r="V325" s="309"/>
      <c r="W325" s="309"/>
      <c r="X325" s="309"/>
      <c r="Y325" s="309"/>
      <c r="Z325" s="309"/>
      <c r="AA325" s="309"/>
      <c r="AB325" s="309"/>
      <c r="AC325" s="309"/>
      <c r="AD325" s="309"/>
      <c r="AE325" s="309"/>
      <c r="AF325" s="596"/>
      <c r="AG325" s="366"/>
      <c r="AH325" s="310"/>
      <c r="AI325" s="310"/>
      <c r="AJ325" s="310"/>
      <c r="AK325" s="310"/>
      <c r="AL325" s="310"/>
      <c r="AM325" s="310"/>
      <c r="AN325" s="310"/>
      <c r="AO325" s="599"/>
      <c r="AP325" s="366"/>
      <c r="AQ325" s="309"/>
      <c r="AR325" s="309"/>
      <c r="AS325" s="309"/>
      <c r="AT325" s="309"/>
      <c r="AU325" s="309"/>
      <c r="AV325" s="309"/>
      <c r="AW325" s="599"/>
      <c r="AX325" s="366"/>
      <c r="AY325" s="309"/>
      <c r="AZ325" s="309"/>
      <c r="BA325" s="309"/>
      <c r="BB325" s="309"/>
      <c r="BC325" s="309"/>
      <c r="BD325" s="309"/>
      <c r="BE325" s="599"/>
      <c r="BF325" s="634"/>
      <c r="BG325" s="634"/>
      <c r="BH325" s="634"/>
      <c r="BI325" s="634"/>
      <c r="BJ325" s="634"/>
      <c r="BK325" s="634"/>
      <c r="BL325" s="634"/>
      <c r="BM325" s="634"/>
      <c r="BN325" s="634"/>
      <c r="BO325" s="634"/>
      <c r="BP325" s="634"/>
      <c r="BQ325" s="634"/>
      <c r="BR325" s="634"/>
      <c r="BS325" s="634"/>
      <c r="BT325" s="634"/>
      <c r="BU325" s="634"/>
      <c r="BV325" s="634"/>
      <c r="BW325" s="634"/>
      <c r="BX325" s="634"/>
      <c r="BY325" s="634"/>
      <c r="BZ325" s="634"/>
      <c r="CA325" s="634"/>
      <c r="CB325" s="634"/>
      <c r="CC325" s="634"/>
      <c r="CD325" s="634"/>
      <c r="CE325" s="634"/>
      <c r="CF325" s="634"/>
    </row>
    <row r="326" spans="1:84" s="637" customFormat="1" ht="14.25" customHeight="1">
      <c r="A326" s="634"/>
      <c r="B326" s="634"/>
      <c r="C326" s="666"/>
      <c r="D326" s="308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09"/>
      <c r="S326" s="309"/>
      <c r="T326" s="309"/>
      <c r="U326" s="309"/>
      <c r="V326" s="309"/>
      <c r="W326" s="309"/>
      <c r="X326" s="309"/>
      <c r="Y326" s="309"/>
      <c r="Z326" s="309"/>
      <c r="AA326" s="309"/>
      <c r="AB326" s="309"/>
      <c r="AC326" s="309"/>
      <c r="AD326" s="309"/>
      <c r="AE326" s="309"/>
      <c r="AF326" s="596"/>
      <c r="AG326" s="366"/>
      <c r="AH326" s="310"/>
      <c r="AI326" s="310"/>
      <c r="AJ326" s="310"/>
      <c r="AK326" s="310"/>
      <c r="AL326" s="310"/>
      <c r="AM326" s="310"/>
      <c r="AN326" s="310"/>
      <c r="AO326" s="599"/>
      <c r="AP326" s="366"/>
      <c r="AQ326" s="309"/>
      <c r="AR326" s="309"/>
      <c r="AS326" s="309"/>
      <c r="AT326" s="309"/>
      <c r="AU326" s="309"/>
      <c r="AV326" s="309"/>
      <c r="AW326" s="599"/>
      <c r="AX326" s="366"/>
      <c r="AY326" s="309"/>
      <c r="AZ326" s="309"/>
      <c r="BA326" s="309"/>
      <c r="BB326" s="309"/>
      <c r="BC326" s="309"/>
      <c r="BD326" s="309"/>
      <c r="BE326" s="599"/>
      <c r="BF326" s="634"/>
      <c r="BG326" s="634"/>
      <c r="BH326" s="634"/>
      <c r="BI326" s="634"/>
      <c r="BJ326" s="634"/>
      <c r="BK326" s="634"/>
      <c r="BL326" s="634"/>
      <c r="BM326" s="634"/>
      <c r="BN326" s="634"/>
      <c r="BO326" s="634"/>
      <c r="BP326" s="634"/>
      <c r="BQ326" s="634"/>
      <c r="BR326" s="634"/>
      <c r="BS326" s="634"/>
      <c r="BT326" s="634"/>
      <c r="BU326" s="634"/>
      <c r="BV326" s="634"/>
      <c r="BW326" s="634"/>
      <c r="BX326" s="634"/>
      <c r="BY326" s="634"/>
      <c r="BZ326" s="634"/>
      <c r="CA326" s="634"/>
      <c r="CB326" s="634"/>
      <c r="CC326" s="634"/>
      <c r="CD326" s="634"/>
      <c r="CE326" s="634"/>
      <c r="CF326" s="634"/>
    </row>
    <row r="327" spans="1:84" s="637" customFormat="1" ht="14.25" customHeight="1">
      <c r="A327" s="634"/>
      <c r="B327" s="634"/>
      <c r="C327" s="666"/>
      <c r="D327" s="308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309"/>
      <c r="R327" s="309"/>
      <c r="S327" s="309"/>
      <c r="T327" s="309"/>
      <c r="U327" s="309"/>
      <c r="V327" s="309"/>
      <c r="W327" s="309"/>
      <c r="X327" s="309"/>
      <c r="Y327" s="309"/>
      <c r="Z327" s="309"/>
      <c r="AA327" s="309"/>
      <c r="AB327" s="309"/>
      <c r="AC327" s="309"/>
      <c r="AD327" s="309"/>
      <c r="AE327" s="309"/>
      <c r="AF327" s="596"/>
      <c r="AG327" s="366"/>
      <c r="AH327" s="310"/>
      <c r="AI327" s="310"/>
      <c r="AJ327" s="310"/>
      <c r="AK327" s="310"/>
      <c r="AL327" s="310"/>
      <c r="AM327" s="310"/>
      <c r="AN327" s="310"/>
      <c r="AO327" s="599"/>
      <c r="AP327" s="366"/>
      <c r="AQ327" s="309"/>
      <c r="AR327" s="309"/>
      <c r="AS327" s="309"/>
      <c r="AT327" s="309"/>
      <c r="AU327" s="309"/>
      <c r="AV327" s="309"/>
      <c r="AW327" s="599"/>
      <c r="AX327" s="366"/>
      <c r="AY327" s="309"/>
      <c r="AZ327" s="309"/>
      <c r="BA327" s="309"/>
      <c r="BB327" s="309"/>
      <c r="BC327" s="309"/>
      <c r="BD327" s="309"/>
      <c r="BE327" s="599"/>
      <c r="BF327" s="634"/>
      <c r="BG327" s="634"/>
      <c r="BH327" s="634"/>
      <c r="BI327" s="634"/>
      <c r="BJ327" s="634"/>
      <c r="BK327" s="634"/>
      <c r="BL327" s="634"/>
      <c r="BM327" s="634"/>
      <c r="BN327" s="634"/>
      <c r="BO327" s="634"/>
      <c r="BP327" s="634"/>
      <c r="BQ327" s="634"/>
      <c r="BR327" s="634"/>
      <c r="BS327" s="634"/>
      <c r="BT327" s="634"/>
      <c r="BU327" s="634"/>
      <c r="BV327" s="634"/>
      <c r="BW327" s="634"/>
      <c r="BX327" s="634"/>
      <c r="BY327" s="634"/>
      <c r="BZ327" s="634"/>
      <c r="CA327" s="634"/>
      <c r="CB327" s="634"/>
      <c r="CC327" s="634"/>
      <c r="CD327" s="634"/>
      <c r="CE327" s="634"/>
      <c r="CF327" s="634"/>
    </row>
    <row r="328" spans="1:84" s="637" customFormat="1" ht="14.25" customHeight="1">
      <c r="A328" s="634"/>
      <c r="B328" s="634"/>
      <c r="C328" s="666"/>
      <c r="D328" s="308"/>
      <c r="E328" s="309"/>
      <c r="F328" s="309"/>
      <c r="G328" s="309"/>
      <c r="H328" s="309"/>
      <c r="I328" s="309"/>
      <c r="J328" s="309"/>
      <c r="K328" s="309"/>
      <c r="L328" s="309"/>
      <c r="M328" s="309"/>
      <c r="N328" s="309"/>
      <c r="O328" s="309"/>
      <c r="P328" s="309"/>
      <c r="Q328" s="309"/>
      <c r="R328" s="309"/>
      <c r="S328" s="309"/>
      <c r="T328" s="309"/>
      <c r="U328" s="309"/>
      <c r="V328" s="309"/>
      <c r="W328" s="309"/>
      <c r="X328" s="309"/>
      <c r="Y328" s="309"/>
      <c r="Z328" s="309"/>
      <c r="AA328" s="309"/>
      <c r="AB328" s="309"/>
      <c r="AC328" s="309"/>
      <c r="AD328" s="309"/>
      <c r="AE328" s="309"/>
      <c r="AF328" s="596"/>
      <c r="AG328" s="366"/>
      <c r="AH328" s="310"/>
      <c r="AI328" s="310"/>
      <c r="AJ328" s="310"/>
      <c r="AK328" s="310"/>
      <c r="AL328" s="310"/>
      <c r="AM328" s="310"/>
      <c r="AN328" s="310"/>
      <c r="AO328" s="599"/>
      <c r="AP328" s="366"/>
      <c r="AQ328" s="309"/>
      <c r="AR328" s="309"/>
      <c r="AS328" s="309"/>
      <c r="AT328" s="309"/>
      <c r="AU328" s="309"/>
      <c r="AV328" s="309"/>
      <c r="AW328" s="599"/>
      <c r="AX328" s="366"/>
      <c r="AY328" s="309"/>
      <c r="AZ328" s="309"/>
      <c r="BA328" s="309"/>
      <c r="BB328" s="309"/>
      <c r="BC328" s="309"/>
      <c r="BD328" s="309"/>
      <c r="BE328" s="599"/>
      <c r="BF328" s="634"/>
      <c r="BG328" s="634"/>
      <c r="BH328" s="634"/>
      <c r="BI328" s="634"/>
      <c r="BJ328" s="634"/>
      <c r="BK328" s="634"/>
      <c r="BL328" s="634"/>
      <c r="BM328" s="634"/>
      <c r="BN328" s="634"/>
      <c r="BO328" s="634"/>
      <c r="BP328" s="634"/>
      <c r="BQ328" s="634"/>
      <c r="BR328" s="634"/>
      <c r="BS328" s="634"/>
      <c r="BT328" s="634"/>
      <c r="BU328" s="634"/>
      <c r="BV328" s="634"/>
      <c r="BW328" s="634"/>
      <c r="BX328" s="634"/>
      <c r="BY328" s="634"/>
      <c r="BZ328" s="634"/>
      <c r="CA328" s="634"/>
      <c r="CB328" s="634"/>
      <c r="CC328" s="634"/>
      <c r="CD328" s="634"/>
      <c r="CE328" s="634"/>
      <c r="CF328" s="634"/>
    </row>
    <row r="329" spans="1:84" s="637" customFormat="1" ht="14.25" customHeight="1">
      <c r="A329" s="634"/>
      <c r="B329" s="634"/>
      <c r="C329" s="666"/>
      <c r="D329" s="308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309"/>
      <c r="R329" s="309"/>
      <c r="S329" s="309"/>
      <c r="T329" s="309"/>
      <c r="U329" s="309"/>
      <c r="V329" s="309"/>
      <c r="W329" s="309"/>
      <c r="X329" s="309"/>
      <c r="Y329" s="309"/>
      <c r="Z329" s="309"/>
      <c r="AA329" s="309"/>
      <c r="AB329" s="309"/>
      <c r="AC329" s="309"/>
      <c r="AD329" s="309"/>
      <c r="AE329" s="309"/>
      <c r="AF329" s="596"/>
      <c r="AG329" s="366"/>
      <c r="AH329" s="310"/>
      <c r="AI329" s="310"/>
      <c r="AJ329" s="310"/>
      <c r="AK329" s="310"/>
      <c r="AL329" s="310"/>
      <c r="AM329" s="310"/>
      <c r="AN329" s="310"/>
      <c r="AO329" s="599"/>
      <c r="AP329" s="366"/>
      <c r="AQ329" s="309"/>
      <c r="AR329" s="309"/>
      <c r="AS329" s="309"/>
      <c r="AT329" s="309"/>
      <c r="AU329" s="309"/>
      <c r="AV329" s="309"/>
      <c r="AW329" s="599"/>
      <c r="AX329" s="366"/>
      <c r="AY329" s="309"/>
      <c r="AZ329" s="309"/>
      <c r="BA329" s="309"/>
      <c r="BB329" s="309"/>
      <c r="BC329" s="309"/>
      <c r="BD329" s="309"/>
      <c r="BE329" s="599"/>
      <c r="BF329" s="634"/>
      <c r="BG329" s="634"/>
      <c r="BH329" s="634"/>
      <c r="BI329" s="634"/>
      <c r="BJ329" s="634"/>
      <c r="BK329" s="634"/>
      <c r="BL329" s="634"/>
      <c r="BM329" s="634"/>
      <c r="BN329" s="634"/>
      <c r="BO329" s="634"/>
      <c r="BP329" s="634"/>
      <c r="BQ329" s="634"/>
      <c r="BR329" s="634"/>
      <c r="BS329" s="634"/>
      <c r="BT329" s="634"/>
      <c r="BU329" s="634"/>
      <c r="BV329" s="634"/>
      <c r="BW329" s="634"/>
      <c r="BX329" s="634"/>
      <c r="BY329" s="634"/>
      <c r="BZ329" s="634"/>
      <c r="CA329" s="634"/>
      <c r="CB329" s="634"/>
      <c r="CC329" s="634"/>
      <c r="CD329" s="634"/>
      <c r="CE329" s="634"/>
      <c r="CF329" s="634"/>
    </row>
    <row r="330" spans="1:84" s="637" customFormat="1" ht="14.25" customHeight="1">
      <c r="A330" s="634"/>
      <c r="B330" s="634"/>
      <c r="C330" s="666"/>
      <c r="D330" s="308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09"/>
      <c r="Q330" s="309"/>
      <c r="R330" s="309"/>
      <c r="S330" s="309"/>
      <c r="T330" s="309"/>
      <c r="U330" s="309"/>
      <c r="V330" s="309"/>
      <c r="W330" s="309"/>
      <c r="X330" s="309"/>
      <c r="Y330" s="309"/>
      <c r="Z330" s="309"/>
      <c r="AA330" s="309"/>
      <c r="AB330" s="309"/>
      <c r="AC330" s="309"/>
      <c r="AD330" s="309"/>
      <c r="AE330" s="309"/>
      <c r="AF330" s="596"/>
      <c r="AG330" s="366"/>
      <c r="AH330" s="310"/>
      <c r="AI330" s="310"/>
      <c r="AJ330" s="310"/>
      <c r="AK330" s="310"/>
      <c r="AL330" s="310"/>
      <c r="AM330" s="310"/>
      <c r="AN330" s="310"/>
      <c r="AO330" s="599"/>
      <c r="AP330" s="366"/>
      <c r="AQ330" s="309"/>
      <c r="AR330" s="309"/>
      <c r="AS330" s="309"/>
      <c r="AT330" s="309"/>
      <c r="AU330" s="309"/>
      <c r="AV330" s="309"/>
      <c r="AW330" s="599"/>
      <c r="AX330" s="366"/>
      <c r="AY330" s="309"/>
      <c r="AZ330" s="309"/>
      <c r="BA330" s="309"/>
      <c r="BB330" s="309"/>
      <c r="BC330" s="309"/>
      <c r="BD330" s="309"/>
      <c r="BE330" s="599"/>
      <c r="BF330" s="634"/>
      <c r="BG330" s="634"/>
      <c r="BH330" s="634"/>
      <c r="BI330" s="634"/>
      <c r="BJ330" s="634"/>
      <c r="BK330" s="634"/>
      <c r="BL330" s="634"/>
      <c r="BM330" s="634"/>
      <c r="BN330" s="634"/>
      <c r="BO330" s="634"/>
      <c r="BP330" s="634"/>
      <c r="BQ330" s="634"/>
      <c r="BR330" s="634"/>
      <c r="BS330" s="634"/>
      <c r="BT330" s="634"/>
      <c r="BU330" s="634"/>
      <c r="BV330" s="634"/>
      <c r="BW330" s="634"/>
      <c r="BX330" s="634"/>
      <c r="BY330" s="634"/>
      <c r="BZ330" s="634"/>
      <c r="CA330" s="634"/>
      <c r="CB330" s="634"/>
      <c r="CC330" s="634"/>
      <c r="CD330" s="634"/>
      <c r="CE330" s="634"/>
      <c r="CF330" s="634"/>
    </row>
    <row r="331" spans="1:84" s="637" customFormat="1" ht="14.25" customHeight="1">
      <c r="A331" s="634"/>
      <c r="B331" s="634"/>
      <c r="C331" s="366"/>
      <c r="D331" s="308"/>
      <c r="E331" s="309"/>
      <c r="F331" s="309"/>
      <c r="G331" s="309"/>
      <c r="H331" s="309"/>
      <c r="I331" s="309"/>
      <c r="J331" s="309"/>
      <c r="K331" s="309"/>
      <c r="L331" s="309"/>
      <c r="M331" s="309"/>
      <c r="N331" s="309"/>
      <c r="O331" s="309"/>
      <c r="P331" s="309"/>
      <c r="Q331" s="309"/>
      <c r="R331" s="309"/>
      <c r="S331" s="309"/>
      <c r="T331" s="309"/>
      <c r="U331" s="309"/>
      <c r="V331" s="309"/>
      <c r="W331" s="309"/>
      <c r="X331" s="309"/>
      <c r="Y331" s="309"/>
      <c r="Z331" s="309"/>
      <c r="AA331" s="309"/>
      <c r="AB331" s="309"/>
      <c r="AC331" s="309"/>
      <c r="AD331" s="309"/>
      <c r="AE331" s="309"/>
      <c r="AF331" s="596"/>
      <c r="AG331" s="366"/>
      <c r="AH331" s="310"/>
      <c r="AI331" s="310"/>
      <c r="AJ331" s="310"/>
      <c r="AK331" s="310"/>
      <c r="AL331" s="310"/>
      <c r="AM331" s="310"/>
      <c r="AN331" s="310"/>
      <c r="AO331" s="599"/>
      <c r="AP331" s="366"/>
      <c r="AQ331" s="309"/>
      <c r="AR331" s="309"/>
      <c r="AS331" s="309"/>
      <c r="AT331" s="309"/>
      <c r="AU331" s="309"/>
      <c r="AV331" s="309"/>
      <c r="AW331" s="599"/>
      <c r="AX331" s="366"/>
      <c r="AY331" s="309"/>
      <c r="AZ331" s="309"/>
      <c r="BA331" s="309"/>
      <c r="BB331" s="309"/>
      <c r="BC331" s="309"/>
      <c r="BD331" s="309"/>
      <c r="BE331" s="599"/>
      <c r="BF331" s="634"/>
      <c r="BG331" s="634"/>
      <c r="BH331" s="634"/>
      <c r="BI331" s="634"/>
      <c r="BJ331" s="634"/>
      <c r="BK331" s="634"/>
      <c r="BL331" s="634"/>
      <c r="BM331" s="634"/>
      <c r="BN331" s="634"/>
      <c r="BO331" s="634"/>
      <c r="BP331" s="634"/>
      <c r="BQ331" s="634"/>
      <c r="BR331" s="634"/>
      <c r="BS331" s="634"/>
      <c r="BT331" s="634"/>
      <c r="BU331" s="634"/>
      <c r="BV331" s="634"/>
      <c r="BW331" s="634"/>
      <c r="BX331" s="634"/>
      <c r="BY331" s="634"/>
      <c r="BZ331" s="634"/>
      <c r="CA331" s="634"/>
      <c r="CB331" s="634"/>
      <c r="CC331" s="634"/>
      <c r="CD331" s="634"/>
      <c r="CE331" s="634"/>
      <c r="CF331" s="634"/>
    </row>
    <row r="332" spans="1:84" s="637" customFormat="1" ht="14.25" customHeight="1">
      <c r="A332" s="634"/>
      <c r="B332" s="634"/>
      <c r="C332" s="366"/>
      <c r="D332" s="308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09"/>
      <c r="Q332" s="309"/>
      <c r="R332" s="309"/>
      <c r="S332" s="309"/>
      <c r="T332" s="309"/>
      <c r="U332" s="309"/>
      <c r="V332" s="309"/>
      <c r="W332" s="309"/>
      <c r="X332" s="309"/>
      <c r="Y332" s="309"/>
      <c r="Z332" s="309"/>
      <c r="AA332" s="309"/>
      <c r="AB332" s="309"/>
      <c r="AC332" s="309"/>
      <c r="AD332" s="309"/>
      <c r="AE332" s="309"/>
      <c r="AF332" s="596"/>
      <c r="AG332" s="366"/>
      <c r="AH332" s="310"/>
      <c r="AI332" s="310"/>
      <c r="AJ332" s="310"/>
      <c r="AK332" s="310"/>
      <c r="AL332" s="310"/>
      <c r="AM332" s="310"/>
      <c r="AN332" s="310"/>
      <c r="AO332" s="599"/>
      <c r="AP332" s="366"/>
      <c r="AQ332" s="309"/>
      <c r="AR332" s="309"/>
      <c r="AS332" s="309"/>
      <c r="AT332" s="309"/>
      <c r="AU332" s="309"/>
      <c r="AV332" s="309"/>
      <c r="AW332" s="599"/>
      <c r="AX332" s="366"/>
      <c r="AY332" s="309"/>
      <c r="AZ332" s="309"/>
      <c r="BA332" s="309"/>
      <c r="BB332" s="309"/>
      <c r="BC332" s="309"/>
      <c r="BD332" s="309"/>
      <c r="BE332" s="599"/>
      <c r="BF332" s="634"/>
      <c r="BG332" s="634"/>
      <c r="BH332" s="634"/>
      <c r="BI332" s="634"/>
      <c r="BJ332" s="634"/>
      <c r="BK332" s="634"/>
      <c r="BL332" s="634"/>
      <c r="BM332" s="634"/>
      <c r="BN332" s="634"/>
      <c r="BO332" s="634"/>
      <c r="BP332" s="634"/>
      <c r="BQ332" s="634"/>
      <c r="BR332" s="634"/>
      <c r="BS332" s="634"/>
      <c r="BT332" s="634"/>
      <c r="BU332" s="634"/>
      <c r="BV332" s="634"/>
      <c r="BW332" s="634"/>
      <c r="BX332" s="634"/>
      <c r="BY332" s="634"/>
      <c r="BZ332" s="634"/>
      <c r="CA332" s="634"/>
      <c r="CB332" s="634"/>
      <c r="CC332" s="634"/>
      <c r="CD332" s="634"/>
      <c r="CE332" s="634"/>
      <c r="CF332" s="634"/>
    </row>
    <row r="333" spans="1:84" s="637" customFormat="1" ht="14.25" customHeight="1">
      <c r="A333" s="634"/>
      <c r="B333" s="634"/>
      <c r="C333" s="366"/>
      <c r="D333" s="308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09"/>
      <c r="Q333" s="309"/>
      <c r="R333" s="309"/>
      <c r="S333" s="309"/>
      <c r="T333" s="309"/>
      <c r="U333" s="309"/>
      <c r="V333" s="309"/>
      <c r="W333" s="309"/>
      <c r="X333" s="309"/>
      <c r="Y333" s="309"/>
      <c r="Z333" s="309"/>
      <c r="AA333" s="309"/>
      <c r="AB333" s="309"/>
      <c r="AC333" s="309"/>
      <c r="AD333" s="309"/>
      <c r="AE333" s="309"/>
      <c r="AF333" s="596"/>
      <c r="AG333" s="366"/>
      <c r="AH333" s="310"/>
      <c r="AI333" s="310"/>
      <c r="AJ333" s="310"/>
      <c r="AK333" s="310"/>
      <c r="AL333" s="310"/>
      <c r="AM333" s="310"/>
      <c r="AN333" s="310"/>
      <c r="AO333" s="599"/>
      <c r="AP333" s="366"/>
      <c r="AQ333" s="309"/>
      <c r="AR333" s="309"/>
      <c r="AS333" s="309"/>
      <c r="AT333" s="309"/>
      <c r="AU333" s="309"/>
      <c r="AV333" s="309"/>
      <c r="AW333" s="599"/>
      <c r="AX333" s="366"/>
      <c r="AY333" s="309"/>
      <c r="AZ333" s="309"/>
      <c r="BA333" s="309"/>
      <c r="BB333" s="309"/>
      <c r="BC333" s="309"/>
      <c r="BD333" s="309"/>
      <c r="BE333" s="599"/>
      <c r="BF333" s="634"/>
      <c r="BG333" s="634"/>
      <c r="BH333" s="634"/>
      <c r="BI333" s="634"/>
      <c r="BJ333" s="634"/>
      <c r="BK333" s="634"/>
      <c r="BL333" s="634"/>
      <c r="BM333" s="634"/>
      <c r="BN333" s="634"/>
      <c r="BO333" s="634"/>
      <c r="BP333" s="634"/>
      <c r="BQ333" s="634"/>
      <c r="BR333" s="634"/>
      <c r="BS333" s="634"/>
      <c r="BT333" s="634"/>
      <c r="BU333" s="634"/>
      <c r="BV333" s="634"/>
      <c r="BW333" s="634"/>
      <c r="BX333" s="634"/>
      <c r="BY333" s="634"/>
      <c r="BZ333" s="634"/>
      <c r="CA333" s="634"/>
      <c r="CB333" s="634"/>
      <c r="CC333" s="634"/>
      <c r="CD333" s="634"/>
      <c r="CE333" s="634"/>
      <c r="CF333" s="634"/>
    </row>
    <row r="334" spans="1:84" s="637" customFormat="1" ht="14.25" customHeight="1">
      <c r="A334" s="634"/>
      <c r="B334" s="634"/>
      <c r="C334" s="366"/>
      <c r="D334" s="308"/>
      <c r="E334" s="309"/>
      <c r="F334" s="309"/>
      <c r="G334" s="309"/>
      <c r="H334" s="309"/>
      <c r="I334" s="309"/>
      <c r="J334" s="309"/>
      <c r="K334" s="309"/>
      <c r="L334" s="309"/>
      <c r="M334" s="309"/>
      <c r="N334" s="309"/>
      <c r="O334" s="309"/>
      <c r="P334" s="309"/>
      <c r="Q334" s="309"/>
      <c r="R334" s="309"/>
      <c r="S334" s="309"/>
      <c r="T334" s="309"/>
      <c r="U334" s="309"/>
      <c r="V334" s="309"/>
      <c r="W334" s="309"/>
      <c r="X334" s="309"/>
      <c r="Y334" s="309"/>
      <c r="Z334" s="309"/>
      <c r="AA334" s="309"/>
      <c r="AB334" s="309"/>
      <c r="AC334" s="309"/>
      <c r="AD334" s="309"/>
      <c r="AE334" s="309"/>
      <c r="AF334" s="596"/>
      <c r="AG334" s="366"/>
      <c r="AH334" s="310"/>
      <c r="AI334" s="310"/>
      <c r="AJ334" s="310"/>
      <c r="AK334" s="310"/>
      <c r="AL334" s="310"/>
      <c r="AM334" s="310"/>
      <c r="AN334" s="310"/>
      <c r="AO334" s="599"/>
      <c r="AP334" s="366"/>
      <c r="AQ334" s="309"/>
      <c r="AR334" s="309"/>
      <c r="AS334" s="309"/>
      <c r="AT334" s="309"/>
      <c r="AU334" s="309"/>
      <c r="AV334" s="309"/>
      <c r="AW334" s="599"/>
      <c r="AX334" s="366"/>
      <c r="AY334" s="309"/>
      <c r="AZ334" s="309"/>
      <c r="BA334" s="309"/>
      <c r="BB334" s="309"/>
      <c r="BC334" s="309"/>
      <c r="BD334" s="309"/>
      <c r="BE334" s="599"/>
      <c r="BF334" s="634"/>
      <c r="BG334" s="634"/>
      <c r="BH334" s="634"/>
      <c r="BI334" s="634"/>
      <c r="BJ334" s="634"/>
      <c r="BK334" s="634"/>
      <c r="BL334" s="634"/>
      <c r="BM334" s="634"/>
      <c r="BN334" s="634"/>
      <c r="BO334" s="634"/>
      <c r="BP334" s="634"/>
      <c r="BQ334" s="634"/>
      <c r="BR334" s="634"/>
      <c r="BS334" s="634"/>
      <c r="BT334" s="634"/>
      <c r="BU334" s="634"/>
      <c r="BV334" s="634"/>
      <c r="BW334" s="634"/>
      <c r="BX334" s="634"/>
      <c r="BY334" s="634"/>
      <c r="BZ334" s="634"/>
      <c r="CA334" s="634"/>
      <c r="CB334" s="634"/>
      <c r="CC334" s="634"/>
      <c r="CD334" s="634"/>
      <c r="CE334" s="634"/>
      <c r="CF334" s="634"/>
    </row>
    <row r="335" spans="1:84" s="637" customFormat="1" ht="14.25" customHeight="1">
      <c r="A335" s="634"/>
      <c r="B335" s="634"/>
      <c r="C335" s="366"/>
      <c r="D335" s="308"/>
      <c r="E335" s="309"/>
      <c r="F335" s="309"/>
      <c r="G335" s="309"/>
      <c r="H335" s="309"/>
      <c r="I335" s="309"/>
      <c r="J335" s="309"/>
      <c r="K335" s="309"/>
      <c r="L335" s="309"/>
      <c r="M335" s="309"/>
      <c r="N335" s="309"/>
      <c r="O335" s="309"/>
      <c r="P335" s="309"/>
      <c r="Q335" s="309"/>
      <c r="R335" s="309"/>
      <c r="S335" s="309"/>
      <c r="T335" s="309"/>
      <c r="U335" s="309"/>
      <c r="V335" s="309"/>
      <c r="W335" s="309"/>
      <c r="X335" s="309"/>
      <c r="Y335" s="309"/>
      <c r="Z335" s="309"/>
      <c r="AA335" s="309"/>
      <c r="AB335" s="309"/>
      <c r="AC335" s="309"/>
      <c r="AD335" s="309"/>
      <c r="AE335" s="309"/>
      <c r="AF335" s="596"/>
      <c r="AG335" s="366"/>
      <c r="AH335" s="310"/>
      <c r="AI335" s="310"/>
      <c r="AJ335" s="310"/>
      <c r="AK335" s="310"/>
      <c r="AL335" s="310"/>
      <c r="AM335" s="310"/>
      <c r="AN335" s="310"/>
      <c r="AO335" s="599"/>
      <c r="AP335" s="366"/>
      <c r="AQ335" s="309"/>
      <c r="AR335" s="309"/>
      <c r="AS335" s="309"/>
      <c r="AT335" s="309"/>
      <c r="AU335" s="309"/>
      <c r="AV335" s="309"/>
      <c r="AW335" s="599"/>
      <c r="AX335" s="366"/>
      <c r="AY335" s="309"/>
      <c r="AZ335" s="309"/>
      <c r="BA335" s="309"/>
      <c r="BB335" s="309"/>
      <c r="BC335" s="309"/>
      <c r="BD335" s="309"/>
      <c r="BE335" s="599"/>
      <c r="BF335" s="634"/>
      <c r="BG335" s="634"/>
      <c r="BH335" s="634"/>
      <c r="BI335" s="634"/>
      <c r="BJ335" s="634"/>
      <c r="BK335" s="634"/>
      <c r="BL335" s="634"/>
      <c r="BM335" s="634"/>
      <c r="BN335" s="634"/>
      <c r="BO335" s="634"/>
      <c r="BP335" s="634"/>
      <c r="BQ335" s="634"/>
      <c r="BR335" s="634"/>
      <c r="BS335" s="634"/>
      <c r="BT335" s="634"/>
      <c r="BU335" s="634"/>
      <c r="BV335" s="634"/>
      <c r="BW335" s="634"/>
      <c r="BX335" s="634"/>
      <c r="BY335" s="634"/>
      <c r="BZ335" s="634"/>
      <c r="CA335" s="634"/>
      <c r="CB335" s="634"/>
      <c r="CC335" s="634"/>
      <c r="CD335" s="634"/>
      <c r="CE335" s="634"/>
      <c r="CF335" s="634"/>
    </row>
    <row r="336" spans="1:84" s="637" customFormat="1" ht="14.25" customHeight="1">
      <c r="A336" s="634"/>
      <c r="B336" s="634"/>
      <c r="C336" s="366"/>
      <c r="D336" s="596"/>
      <c r="E336" s="596"/>
      <c r="F336" s="596"/>
      <c r="G336" s="596"/>
      <c r="H336" s="596"/>
      <c r="I336" s="596"/>
      <c r="J336" s="596"/>
      <c r="K336" s="596"/>
      <c r="L336" s="596"/>
      <c r="M336" s="596"/>
      <c r="N336" s="596"/>
      <c r="O336" s="596"/>
      <c r="P336" s="596"/>
      <c r="Q336" s="596"/>
      <c r="R336" s="596"/>
      <c r="S336" s="596"/>
      <c r="T336" s="596"/>
      <c r="U336" s="596"/>
      <c r="V336" s="596"/>
      <c r="W336" s="596"/>
      <c r="X336" s="596"/>
      <c r="Y336" s="596"/>
      <c r="Z336" s="596"/>
      <c r="AA336" s="596"/>
      <c r="AB336" s="596"/>
      <c r="AC336" s="596"/>
      <c r="AD336" s="596"/>
      <c r="AE336" s="634"/>
      <c r="AF336" s="596"/>
      <c r="AG336" s="366"/>
      <c r="AH336" s="596"/>
      <c r="AI336" s="596"/>
      <c r="AJ336" s="596"/>
      <c r="AK336" s="596"/>
      <c r="AL336" s="596"/>
      <c r="AM336" s="596"/>
      <c r="AN336" s="596"/>
      <c r="AO336" s="599"/>
      <c r="AP336" s="366"/>
      <c r="AQ336" s="596"/>
      <c r="AR336" s="596"/>
      <c r="AS336" s="596"/>
      <c r="AT336" s="596"/>
      <c r="AU336" s="596"/>
      <c r="AV336" s="596"/>
      <c r="AW336" s="599"/>
      <c r="AX336" s="366"/>
      <c r="AY336" s="596"/>
      <c r="AZ336" s="596"/>
      <c r="BA336" s="596"/>
      <c r="BB336" s="596"/>
      <c r="BC336" s="596"/>
      <c r="BD336" s="596"/>
      <c r="BE336" s="599"/>
      <c r="BF336" s="634"/>
      <c r="BG336" s="634"/>
      <c r="BH336" s="634"/>
      <c r="BI336" s="634"/>
      <c r="BJ336" s="634"/>
      <c r="BK336" s="634"/>
      <c r="BL336" s="634"/>
      <c r="BM336" s="634"/>
      <c r="BN336" s="634"/>
      <c r="BO336" s="634"/>
      <c r="BP336" s="634"/>
      <c r="BQ336" s="634"/>
      <c r="BR336" s="634"/>
      <c r="BS336" s="634"/>
      <c r="BT336" s="634"/>
      <c r="BU336" s="634"/>
      <c r="BV336" s="634"/>
      <c r="BW336" s="634"/>
      <c r="BX336" s="634"/>
      <c r="BY336" s="634"/>
      <c r="BZ336" s="634"/>
      <c r="CA336" s="634"/>
      <c r="CB336" s="634"/>
      <c r="CC336" s="634"/>
      <c r="CD336" s="634"/>
      <c r="CE336" s="634"/>
      <c r="CF336" s="634"/>
    </row>
    <row r="337" spans="1:84" s="637" customFormat="1" ht="14.25" customHeight="1">
      <c r="A337" s="634"/>
      <c r="B337" s="634"/>
      <c r="C337" s="366"/>
      <c r="D337" s="596"/>
      <c r="E337" s="596"/>
      <c r="F337" s="596"/>
      <c r="G337" s="596"/>
      <c r="H337" s="596"/>
      <c r="I337" s="596"/>
      <c r="J337" s="596"/>
      <c r="K337" s="596"/>
      <c r="L337" s="596"/>
      <c r="M337" s="596"/>
      <c r="N337" s="596"/>
      <c r="O337" s="596"/>
      <c r="P337" s="596" t="s">
        <v>116</v>
      </c>
      <c r="Q337" s="596"/>
      <c r="R337" s="596"/>
      <c r="S337" s="596"/>
      <c r="T337" s="596"/>
      <c r="U337" s="596"/>
      <c r="V337" s="596"/>
      <c r="W337" s="596"/>
      <c r="X337" s="596"/>
      <c r="Y337" s="596"/>
      <c r="Z337" s="596"/>
      <c r="AA337" s="596"/>
      <c r="AB337" s="596"/>
      <c r="AC337" s="596"/>
      <c r="AD337" s="596"/>
      <c r="AE337" s="634"/>
      <c r="AF337" s="596"/>
      <c r="AG337" s="366"/>
      <c r="AH337" s="668"/>
      <c r="AI337" s="669"/>
      <c r="AJ337" s="669"/>
      <c r="AK337" s="669"/>
      <c r="AL337" s="669"/>
      <c r="AM337" s="669"/>
      <c r="AN337" s="670"/>
      <c r="AO337" s="599"/>
      <c r="AP337" s="366"/>
      <c r="AQ337" s="596"/>
      <c r="AR337" s="596"/>
      <c r="AS337" s="596"/>
      <c r="AT337" s="596"/>
      <c r="AU337" s="596"/>
      <c r="AV337" s="596"/>
      <c r="AW337" s="599"/>
      <c r="AX337" s="366"/>
      <c r="AY337" s="596"/>
      <c r="AZ337" s="596"/>
      <c r="BA337" s="596"/>
      <c r="BB337" s="596"/>
      <c r="BC337" s="596"/>
      <c r="BD337" s="596"/>
      <c r="BE337" s="599"/>
      <c r="BF337" s="634"/>
      <c r="BG337" s="634"/>
      <c r="BH337" s="634"/>
      <c r="BI337" s="634"/>
      <c r="BJ337" s="634"/>
      <c r="BK337" s="634"/>
      <c r="BL337" s="634"/>
      <c r="BM337" s="634"/>
      <c r="BN337" s="634"/>
      <c r="BO337" s="634"/>
      <c r="BP337" s="634"/>
      <c r="BQ337" s="634"/>
      <c r="BR337" s="634"/>
      <c r="BS337" s="634"/>
      <c r="BT337" s="634"/>
      <c r="BU337" s="634"/>
      <c r="BV337" s="634"/>
      <c r="BW337" s="634"/>
      <c r="BX337" s="634"/>
      <c r="BY337" s="634"/>
      <c r="BZ337" s="634"/>
      <c r="CA337" s="634"/>
      <c r="CB337" s="634"/>
      <c r="CC337" s="634"/>
      <c r="CD337" s="634"/>
      <c r="CE337" s="634"/>
      <c r="CF337" s="634"/>
    </row>
    <row r="338" spans="1:84" s="637" customFormat="1" ht="14.25" customHeight="1">
      <c r="A338" s="634"/>
      <c r="B338" s="634"/>
      <c r="C338" s="366"/>
      <c r="D338" s="596"/>
      <c r="E338" s="596"/>
      <c r="F338" s="596"/>
      <c r="G338" s="596"/>
      <c r="H338" s="596"/>
      <c r="I338" s="596"/>
      <c r="J338" s="596"/>
      <c r="K338" s="596"/>
      <c r="L338" s="596"/>
      <c r="M338" s="596"/>
      <c r="N338" s="596"/>
      <c r="O338" s="596"/>
      <c r="P338" s="596"/>
      <c r="Q338" s="596"/>
      <c r="R338" s="596"/>
      <c r="S338" s="596"/>
      <c r="T338" s="596"/>
      <c r="U338" s="596"/>
      <c r="V338" s="596"/>
      <c r="W338" s="596"/>
      <c r="X338" s="596"/>
      <c r="Y338" s="596"/>
      <c r="Z338" s="596"/>
      <c r="AA338" s="596"/>
      <c r="AB338" s="596"/>
      <c r="AC338" s="596"/>
      <c r="AD338" s="596"/>
      <c r="AE338" s="634"/>
      <c r="AF338" s="596"/>
      <c r="AG338" s="366"/>
      <c r="AH338" s="596"/>
      <c r="AI338" s="596"/>
      <c r="AJ338" s="596"/>
      <c r="AK338" s="596"/>
      <c r="AL338" s="596"/>
      <c r="AM338" s="596"/>
      <c r="AN338" s="596"/>
      <c r="AO338" s="599"/>
      <c r="AP338" s="366"/>
      <c r="AQ338" s="596"/>
      <c r="AR338" s="596"/>
      <c r="AS338" s="596"/>
      <c r="AT338" s="596"/>
      <c r="AU338" s="596"/>
      <c r="AV338" s="596"/>
      <c r="AW338" s="599"/>
      <c r="AX338" s="366"/>
      <c r="AY338" s="596"/>
      <c r="AZ338" s="596"/>
      <c r="BA338" s="596"/>
      <c r="BB338" s="596"/>
      <c r="BC338" s="596"/>
      <c r="BD338" s="596"/>
      <c r="BE338" s="599"/>
      <c r="BF338" s="634"/>
      <c r="BG338" s="634"/>
      <c r="BH338" s="634"/>
      <c r="BI338" s="634"/>
      <c r="BJ338" s="634"/>
      <c r="BK338" s="634"/>
      <c r="BL338" s="634"/>
      <c r="BM338" s="634"/>
      <c r="BN338" s="634"/>
      <c r="BO338" s="634"/>
      <c r="BP338" s="634"/>
      <c r="BQ338" s="634"/>
      <c r="BR338" s="634"/>
      <c r="BS338" s="634"/>
      <c r="BT338" s="634"/>
      <c r="BU338" s="634"/>
      <c r="BV338" s="634"/>
      <c r="BW338" s="634"/>
      <c r="BX338" s="634"/>
      <c r="BY338" s="634"/>
      <c r="BZ338" s="634"/>
      <c r="CA338" s="634"/>
      <c r="CB338" s="634"/>
      <c r="CC338" s="634"/>
      <c r="CD338" s="634"/>
      <c r="CE338" s="634"/>
      <c r="CF338" s="634"/>
    </row>
    <row r="339" spans="1:84" s="637" customFormat="1" ht="14.25" customHeight="1">
      <c r="A339" s="634"/>
      <c r="B339" s="634"/>
      <c r="C339" s="649" t="s">
        <v>118</v>
      </c>
      <c r="D339" s="651"/>
      <c r="E339" s="651"/>
      <c r="F339" s="651"/>
      <c r="G339" s="651"/>
      <c r="H339" s="651"/>
      <c r="I339" s="651"/>
      <c r="J339" s="651"/>
      <c r="K339" s="573"/>
      <c r="L339" s="573"/>
      <c r="M339" s="573"/>
      <c r="N339" s="573"/>
      <c r="O339" s="573"/>
      <c r="P339" s="573"/>
      <c r="Q339" s="573"/>
      <c r="R339" s="573"/>
      <c r="S339" s="573"/>
      <c r="T339" s="573"/>
      <c r="U339" s="573"/>
      <c r="V339" s="573"/>
      <c r="W339" s="573"/>
      <c r="X339" s="573"/>
      <c r="Y339" s="573"/>
      <c r="Z339" s="573"/>
      <c r="AA339" s="573"/>
      <c r="AB339" s="573"/>
      <c r="AC339" s="573"/>
      <c r="AD339" s="573"/>
      <c r="AE339" s="573"/>
      <c r="AF339" s="573"/>
      <c r="AG339" s="393"/>
      <c r="AH339" s="668"/>
      <c r="AI339" s="669"/>
      <c r="AJ339" s="669"/>
      <c r="AK339" s="669"/>
      <c r="AL339" s="669"/>
      <c r="AM339" s="669"/>
      <c r="AN339" s="670"/>
      <c r="AO339" s="576"/>
      <c r="AP339" s="393"/>
      <c r="AQ339" s="573"/>
      <c r="AR339" s="573"/>
      <c r="AS339" s="573"/>
      <c r="AT339" s="573"/>
      <c r="AU339" s="573"/>
      <c r="AV339" s="573"/>
      <c r="AW339" s="576"/>
      <c r="AX339" s="393"/>
      <c r="AY339" s="573"/>
      <c r="AZ339" s="573"/>
      <c r="BA339" s="573"/>
      <c r="BB339" s="573"/>
      <c r="BC339" s="573"/>
      <c r="BD339" s="573"/>
      <c r="BE339" s="576"/>
      <c r="BF339" s="634"/>
      <c r="BG339" s="634"/>
      <c r="BH339" s="634"/>
      <c r="BI339" s="634"/>
      <c r="BJ339" s="634"/>
      <c r="BK339" s="634"/>
      <c r="BL339" s="634"/>
      <c r="BM339" s="634"/>
      <c r="BN339" s="634"/>
      <c r="BO339" s="634"/>
      <c r="BP339" s="634"/>
      <c r="BQ339" s="634"/>
      <c r="BR339" s="634"/>
      <c r="BS339" s="634"/>
      <c r="BT339" s="634"/>
      <c r="BU339" s="634"/>
      <c r="BV339" s="634"/>
      <c r="BW339" s="634"/>
      <c r="BX339" s="634"/>
      <c r="BY339" s="634"/>
      <c r="BZ339" s="634"/>
      <c r="CA339" s="634"/>
      <c r="CB339" s="634"/>
      <c r="CC339" s="634"/>
      <c r="CD339" s="634"/>
      <c r="CE339" s="634"/>
      <c r="CF339" s="634"/>
    </row>
    <row r="340" spans="1:84" s="637" customFormat="1" ht="14.25" customHeight="1">
      <c r="A340" s="634"/>
      <c r="B340" s="634"/>
      <c r="C340" s="649" t="s">
        <v>119</v>
      </c>
      <c r="D340" s="651"/>
      <c r="E340" s="651"/>
      <c r="F340" s="651"/>
      <c r="G340" s="651"/>
      <c r="H340" s="651"/>
      <c r="I340" s="651"/>
      <c r="J340" s="651"/>
      <c r="K340" s="573"/>
      <c r="L340" s="573"/>
      <c r="M340" s="573"/>
      <c r="N340" s="573"/>
      <c r="O340" s="596"/>
      <c r="P340" s="596"/>
      <c r="Q340" s="596"/>
      <c r="R340" s="596"/>
      <c r="S340" s="596"/>
      <c r="T340" s="596"/>
      <c r="U340" s="596"/>
      <c r="V340" s="596"/>
      <c r="W340" s="596"/>
      <c r="X340" s="596"/>
      <c r="Y340" s="596"/>
      <c r="Z340" s="596"/>
      <c r="AA340" s="596"/>
      <c r="AB340" s="596"/>
      <c r="AC340" s="596"/>
      <c r="AD340" s="596"/>
      <c r="AE340" s="600"/>
      <c r="AF340" s="600"/>
      <c r="AG340" s="600"/>
      <c r="AH340" s="596"/>
      <c r="AI340" s="596"/>
      <c r="AJ340" s="596"/>
      <c r="AK340" s="596"/>
      <c r="AL340" s="596"/>
      <c r="AM340" s="596"/>
      <c r="AN340" s="596"/>
      <c r="AO340" s="596"/>
      <c r="AP340" s="596"/>
      <c r="AQ340" s="346"/>
      <c r="AR340" s="672"/>
      <c r="AS340" s="672"/>
      <c r="AT340" s="672"/>
      <c r="AU340" s="672"/>
      <c r="AV340" s="673"/>
      <c r="AW340" s="603"/>
      <c r="AX340" s="396"/>
      <c r="AY340" s="346"/>
      <c r="AZ340" s="672"/>
      <c r="BA340" s="672"/>
      <c r="BB340" s="672"/>
      <c r="BC340" s="672"/>
      <c r="BD340" s="673"/>
      <c r="BE340" s="603"/>
      <c r="BF340" s="634"/>
      <c r="BG340" s="634"/>
      <c r="BH340" s="634"/>
      <c r="BI340" s="634"/>
      <c r="BJ340" s="634"/>
      <c r="BK340" s="634"/>
      <c r="BL340" s="634"/>
      <c r="BM340" s="634"/>
      <c r="BN340" s="634"/>
      <c r="BO340" s="634"/>
      <c r="BP340" s="634"/>
      <c r="BQ340" s="634"/>
      <c r="BR340" s="634"/>
      <c r="BS340" s="634"/>
      <c r="BT340" s="634"/>
      <c r="BU340" s="634"/>
      <c r="BV340" s="634"/>
      <c r="BW340" s="634"/>
      <c r="BX340" s="634"/>
      <c r="BY340" s="634"/>
      <c r="BZ340" s="634"/>
      <c r="CA340" s="634"/>
      <c r="CB340" s="634"/>
      <c r="CC340" s="634"/>
      <c r="CD340" s="634"/>
      <c r="CE340" s="634"/>
      <c r="CF340" s="634"/>
    </row>
    <row r="341" spans="1:84" s="637" customFormat="1" ht="14.25" customHeight="1">
      <c r="A341" s="634"/>
      <c r="B341" s="634"/>
      <c r="C341" s="386"/>
      <c r="D341" s="580"/>
      <c r="E341" s="580"/>
      <c r="F341" s="580"/>
      <c r="G341" s="580"/>
      <c r="H341" s="580"/>
      <c r="I341" s="580"/>
      <c r="J341" s="580"/>
      <c r="K341" s="580"/>
      <c r="L341" s="580"/>
      <c r="M341" s="580"/>
      <c r="N341" s="580"/>
      <c r="O341" s="580"/>
      <c r="P341" s="580"/>
      <c r="Q341" s="580"/>
      <c r="R341" s="580"/>
      <c r="S341" s="580"/>
      <c r="T341" s="580"/>
      <c r="U341" s="580"/>
      <c r="V341" s="580"/>
      <c r="W341" s="580"/>
      <c r="X341" s="580"/>
      <c r="Y341" s="580"/>
      <c r="Z341" s="580"/>
      <c r="AA341" s="580"/>
      <c r="AB341" s="580"/>
      <c r="AC341" s="580"/>
      <c r="AD341" s="580"/>
      <c r="AE341" s="634"/>
      <c r="AF341" s="580"/>
      <c r="AG341" s="580"/>
      <c r="AH341" s="580"/>
      <c r="AI341" s="580"/>
      <c r="AJ341" s="580"/>
      <c r="AK341" s="580"/>
      <c r="AL341" s="580"/>
      <c r="AM341" s="580"/>
      <c r="AN341" s="580"/>
      <c r="AO341" s="580"/>
      <c r="AP341" s="580"/>
      <c r="AQ341" s="580"/>
      <c r="AR341" s="580"/>
      <c r="AS341" s="580"/>
      <c r="AT341" s="580"/>
      <c r="AU341" s="580"/>
      <c r="AV341" s="580"/>
      <c r="AW341" s="580"/>
      <c r="AX341" s="580"/>
      <c r="AY341" s="580"/>
      <c r="AZ341" s="580"/>
      <c r="BA341" s="580"/>
      <c r="BB341" s="580"/>
      <c r="BC341" s="580"/>
      <c r="BD341" s="580"/>
      <c r="BE341" s="594"/>
      <c r="BF341" s="634"/>
      <c r="BG341" s="634"/>
      <c r="BH341" s="634"/>
      <c r="BI341" s="634"/>
      <c r="BJ341" s="634"/>
      <c r="BK341" s="634"/>
      <c r="BL341" s="634"/>
      <c r="BM341" s="634"/>
      <c r="BN341" s="634"/>
      <c r="BO341" s="634"/>
      <c r="BP341" s="634"/>
      <c r="BQ341" s="634"/>
      <c r="BR341" s="634"/>
      <c r="BS341" s="634"/>
      <c r="BT341" s="634"/>
      <c r="BU341" s="634"/>
      <c r="BV341" s="634"/>
      <c r="BW341" s="634"/>
      <c r="BX341" s="634"/>
      <c r="BY341" s="634"/>
      <c r="BZ341" s="634"/>
      <c r="CA341" s="634"/>
      <c r="CB341" s="634"/>
      <c r="CC341" s="634"/>
      <c r="CD341" s="634"/>
      <c r="CE341" s="634"/>
      <c r="CF341" s="634"/>
    </row>
    <row r="342" spans="1:84" s="637" customFormat="1" ht="14.25" customHeight="1">
      <c r="A342" s="634"/>
      <c r="B342" s="634"/>
      <c r="C342" s="664" t="s">
        <v>120</v>
      </c>
      <c r="D342" s="665"/>
      <c r="E342" s="665"/>
      <c r="F342" s="665"/>
      <c r="G342" s="665"/>
      <c r="H342" s="665"/>
      <c r="I342" s="665"/>
      <c r="J342" s="665"/>
      <c r="K342" s="665"/>
      <c r="L342" s="665"/>
      <c r="M342" s="665"/>
      <c r="N342" s="596"/>
      <c r="O342" s="596"/>
      <c r="P342" s="596"/>
      <c r="Q342" s="596"/>
      <c r="R342" s="596"/>
      <c r="S342" s="596"/>
      <c r="T342" s="596"/>
      <c r="U342" s="596"/>
      <c r="V342" s="596"/>
      <c r="W342" s="596"/>
      <c r="X342" s="596"/>
      <c r="Y342" s="596"/>
      <c r="Z342" s="596"/>
      <c r="AA342" s="596"/>
      <c r="AB342" s="596"/>
      <c r="AC342" s="596"/>
      <c r="AD342" s="596"/>
      <c r="AE342" s="634"/>
      <c r="AF342" s="596"/>
      <c r="AG342" s="596"/>
      <c r="AH342" s="596"/>
      <c r="AI342" s="596"/>
      <c r="AJ342" s="596"/>
      <c r="AK342" s="596"/>
      <c r="AL342" s="596"/>
      <c r="AM342" s="596"/>
      <c r="AN342" s="596"/>
      <c r="AO342" s="596"/>
      <c r="AP342" s="596"/>
      <c r="AQ342" s="596"/>
      <c r="AR342" s="596"/>
      <c r="AS342" s="596"/>
      <c r="AT342" s="596"/>
      <c r="AU342" s="596"/>
      <c r="AV342" s="596"/>
      <c r="AW342" s="596"/>
      <c r="AX342" s="596"/>
      <c r="AY342" s="596"/>
      <c r="AZ342" s="596"/>
      <c r="BA342" s="596"/>
      <c r="BB342" s="596"/>
      <c r="BC342" s="596"/>
      <c r="BD342" s="596"/>
      <c r="BE342" s="599"/>
      <c r="BF342" s="634"/>
      <c r="BG342" s="634"/>
      <c r="BH342" s="634"/>
      <c r="BI342" s="634"/>
      <c r="BJ342" s="634"/>
      <c r="BK342" s="634"/>
      <c r="BL342" s="634"/>
      <c r="BM342" s="634"/>
      <c r="BN342" s="634"/>
      <c r="BO342" s="634"/>
      <c r="BP342" s="634"/>
      <c r="BQ342" s="634"/>
      <c r="BR342" s="634"/>
      <c r="BS342" s="634"/>
      <c r="BT342" s="634"/>
      <c r="BU342" s="634"/>
      <c r="BV342" s="634"/>
      <c r="BW342" s="634"/>
      <c r="BX342" s="634"/>
      <c r="BY342" s="634"/>
      <c r="BZ342" s="634"/>
      <c r="CA342" s="634"/>
      <c r="CB342" s="634"/>
      <c r="CC342" s="634"/>
      <c r="CD342" s="634"/>
      <c r="CE342" s="634"/>
      <c r="CF342" s="634"/>
    </row>
    <row r="343" spans="1:84" s="637" customFormat="1" ht="14.25" customHeight="1">
      <c r="A343" s="634"/>
      <c r="B343" s="634"/>
      <c r="C343" s="612" t="s">
        <v>121</v>
      </c>
      <c r="D343" s="596"/>
      <c r="E343" s="596"/>
      <c r="F343" s="596"/>
      <c r="G343" s="596"/>
      <c r="H343" s="596"/>
      <c r="I343" s="596"/>
      <c r="J343" s="596"/>
      <c r="K343" s="596"/>
      <c r="L343" s="596"/>
      <c r="M343" s="596"/>
      <c r="N343" s="596"/>
      <c r="O343" s="596"/>
      <c r="P343" s="596"/>
      <c r="Q343" s="596"/>
      <c r="R343" s="596"/>
      <c r="S343" s="596"/>
      <c r="T343" s="596"/>
      <c r="U343" s="596"/>
      <c r="V343" s="596"/>
      <c r="W343" s="596"/>
      <c r="X343" s="596"/>
      <c r="Y343" s="596"/>
      <c r="Z343" s="596"/>
      <c r="AA343" s="596"/>
      <c r="AB343" s="596"/>
      <c r="AC343" s="596"/>
      <c r="AD343" s="596"/>
      <c r="AE343" s="634"/>
      <c r="AF343" s="596"/>
      <c r="AG343" s="596"/>
      <c r="AH343" s="596"/>
      <c r="AI343" s="596"/>
      <c r="AJ343" s="596"/>
      <c r="AK343" s="596"/>
      <c r="AL343" s="634"/>
      <c r="AM343" s="634"/>
      <c r="AN343" s="634"/>
      <c r="AO343" s="634"/>
      <c r="AP343" s="634"/>
      <c r="AQ343" s="634"/>
      <c r="AR343" s="634"/>
      <c r="AS343" s="634"/>
      <c r="AT343" s="634"/>
      <c r="AU343" s="634"/>
      <c r="AV343" s="634"/>
      <c r="AW343" s="399" t="s">
        <v>122</v>
      </c>
      <c r="AX343" s="596"/>
      <c r="AZ343" s="596"/>
      <c r="BA343" s="596"/>
      <c r="BB343" s="596"/>
      <c r="BC343" s="596"/>
      <c r="BD343" s="596"/>
      <c r="BE343" s="599"/>
      <c r="BF343" s="634"/>
      <c r="BG343" s="634"/>
      <c r="BH343" s="634"/>
      <c r="BI343" s="634"/>
      <c r="BJ343" s="634"/>
      <c r="BK343" s="634"/>
      <c r="BL343" s="634"/>
      <c r="BM343" s="634"/>
      <c r="BN343" s="634"/>
      <c r="BO343" s="634"/>
      <c r="BP343" s="634"/>
      <c r="BQ343" s="634"/>
      <c r="BR343" s="634"/>
      <c r="BS343" s="634"/>
      <c r="BT343" s="634"/>
      <c r="BU343" s="634"/>
      <c r="BV343" s="634"/>
      <c r="BW343" s="634"/>
      <c r="BX343" s="634"/>
      <c r="BY343" s="634"/>
      <c r="BZ343" s="634"/>
      <c r="CA343" s="634"/>
      <c r="CB343" s="634"/>
      <c r="CC343" s="634"/>
      <c r="CD343" s="634"/>
      <c r="CE343" s="634"/>
      <c r="CF343" s="634"/>
    </row>
    <row r="344" spans="1:84" s="637" customFormat="1" ht="14.25" customHeight="1">
      <c r="A344" s="634"/>
      <c r="B344" s="634"/>
      <c r="C344" s="674" t="s">
        <v>123</v>
      </c>
      <c r="E344" s="671"/>
      <c r="F344" s="671"/>
      <c r="G344" s="671"/>
      <c r="H344" s="671"/>
      <c r="I344" s="671"/>
      <c r="J344" s="671"/>
      <c r="K344" s="671"/>
      <c r="L344" s="671"/>
      <c r="M344" s="671"/>
      <c r="N344" s="671"/>
      <c r="O344" s="671"/>
      <c r="P344" s="671"/>
      <c r="Q344" s="671"/>
      <c r="R344" s="671"/>
      <c r="S344" s="671"/>
      <c r="T344" s="671"/>
      <c r="U344" s="671"/>
      <c r="V344" s="671"/>
      <c r="W344" s="671"/>
      <c r="X344" s="671"/>
      <c r="Y344" s="671"/>
      <c r="Z344" s="671"/>
      <c r="AA344" s="671"/>
      <c r="AB344" s="671"/>
      <c r="AC344" s="671"/>
      <c r="AD344" s="671"/>
      <c r="AE344" s="671"/>
      <c r="AF344" s="671"/>
      <c r="AG344" s="671"/>
      <c r="AH344" s="290"/>
      <c r="AI344" s="675"/>
      <c r="AJ344" s="675"/>
      <c r="AK344" s="675"/>
      <c r="AL344" s="675"/>
      <c r="AM344" s="675"/>
      <c r="AN344" s="676"/>
      <c r="AO344" s="634"/>
      <c r="AP344" s="634" t="s">
        <v>15</v>
      </c>
      <c r="AQ344" s="634"/>
      <c r="AR344" s="634"/>
      <c r="AS344" s="634"/>
      <c r="AT344" s="634"/>
      <c r="AU344" s="634"/>
      <c r="AV344" s="634"/>
      <c r="AW344" s="357"/>
      <c r="AX344" s="677"/>
      <c r="AY344" s="677"/>
      <c r="AZ344" s="677"/>
      <c r="BA344" s="677"/>
      <c r="BB344" s="677"/>
      <c r="BC344" s="678"/>
      <c r="BD344" s="679"/>
      <c r="BE344" s="599"/>
      <c r="BF344" s="634"/>
      <c r="BG344" s="634"/>
      <c r="BH344" s="634"/>
      <c r="BI344" s="634"/>
      <c r="BJ344" s="634"/>
      <c r="BK344" s="634"/>
      <c r="BL344" s="634"/>
      <c r="BM344" s="634"/>
      <c r="BN344" s="634"/>
      <c r="BO344" s="634"/>
      <c r="BP344" s="634"/>
      <c r="BQ344" s="634"/>
      <c r="BR344" s="634"/>
      <c r="BS344" s="634"/>
      <c r="BT344" s="634"/>
      <c r="BU344" s="634"/>
      <c r="BV344" s="634"/>
      <c r="BW344" s="634"/>
      <c r="BX344" s="634"/>
      <c r="BY344" s="634"/>
      <c r="BZ344" s="634"/>
      <c r="CA344" s="634"/>
      <c r="CB344" s="634"/>
      <c r="CC344" s="634"/>
      <c r="CD344" s="634"/>
      <c r="CE344" s="634"/>
      <c r="CF344" s="634"/>
    </row>
    <row r="345" spans="1:84" s="637" customFormat="1" ht="14.25" customHeight="1">
      <c r="A345" s="634"/>
      <c r="B345" s="634"/>
      <c r="C345" s="674" t="s">
        <v>124</v>
      </c>
      <c r="E345" s="671"/>
      <c r="F345" s="671"/>
      <c r="G345" s="671"/>
      <c r="H345" s="671"/>
      <c r="I345" s="671"/>
      <c r="J345" s="671"/>
      <c r="K345" s="671"/>
      <c r="L345" s="671"/>
      <c r="M345" s="671"/>
      <c r="N345" s="671"/>
      <c r="O345" s="671"/>
      <c r="P345" s="671"/>
      <c r="Q345" s="671"/>
      <c r="R345" s="671"/>
      <c r="S345" s="671"/>
      <c r="T345" s="671"/>
      <c r="U345" s="671"/>
      <c r="V345" s="671"/>
      <c r="W345" s="671"/>
      <c r="X345" s="671"/>
      <c r="Y345" s="671"/>
      <c r="Z345" s="671"/>
      <c r="AA345" s="671"/>
      <c r="AB345" s="671"/>
      <c r="AC345" s="671"/>
      <c r="AD345" s="671"/>
      <c r="AE345" s="671"/>
      <c r="AF345" s="671"/>
      <c r="AG345" s="671"/>
      <c r="AH345" s="290"/>
      <c r="AI345" s="675"/>
      <c r="AJ345" s="675"/>
      <c r="AK345" s="675"/>
      <c r="AL345" s="675"/>
      <c r="AM345" s="675"/>
      <c r="AN345" s="676"/>
      <c r="AO345" s="634"/>
      <c r="AP345" s="634" t="s">
        <v>15</v>
      </c>
      <c r="AQ345" s="634"/>
      <c r="AR345" s="634"/>
      <c r="AS345" s="634"/>
      <c r="AT345" s="634"/>
      <c r="AU345" s="634"/>
      <c r="AV345" s="634"/>
      <c r="AW345" s="362"/>
      <c r="AX345" s="680"/>
      <c r="AY345" s="680"/>
      <c r="AZ345" s="680"/>
      <c r="BA345" s="680"/>
      <c r="BB345" s="680"/>
      <c r="BC345" s="681"/>
      <c r="BD345" s="679"/>
      <c r="BE345" s="682"/>
      <c r="BF345" s="634"/>
      <c r="BG345" s="634"/>
      <c r="BH345" s="634"/>
      <c r="BI345" s="634"/>
      <c r="BJ345" s="634"/>
      <c r="BK345" s="634"/>
      <c r="BL345" s="634"/>
      <c r="BM345" s="634"/>
      <c r="BN345" s="634"/>
      <c r="BO345" s="634"/>
      <c r="BP345" s="634"/>
      <c r="BQ345" s="634"/>
      <c r="BR345" s="634"/>
      <c r="BS345" s="634"/>
      <c r="BT345" s="634"/>
      <c r="BU345" s="634"/>
      <c r="BV345" s="634"/>
      <c r="BW345" s="634"/>
      <c r="BX345" s="634"/>
      <c r="BY345" s="634"/>
      <c r="BZ345" s="634"/>
      <c r="CA345" s="634"/>
      <c r="CB345" s="634"/>
      <c r="CC345" s="634"/>
      <c r="CD345" s="634"/>
      <c r="CE345" s="634"/>
      <c r="CF345" s="634"/>
    </row>
    <row r="346" spans="1:84" s="637" customFormat="1" ht="14.25" customHeight="1">
      <c r="A346" s="634"/>
      <c r="B346" s="634"/>
      <c r="C346" s="674" t="s">
        <v>125</v>
      </c>
      <c r="E346" s="671"/>
      <c r="F346" s="671"/>
      <c r="G346" s="671"/>
      <c r="H346" s="671"/>
      <c r="I346" s="671"/>
      <c r="J346" s="671"/>
      <c r="K346" s="671"/>
      <c r="L346" s="671"/>
      <c r="M346" s="671"/>
      <c r="N346" s="671"/>
      <c r="O346" s="671"/>
      <c r="P346" s="671"/>
      <c r="Q346" s="671"/>
      <c r="R346" s="671"/>
      <c r="S346" s="671"/>
      <c r="T346" s="671"/>
      <c r="U346" s="671"/>
      <c r="V346" s="671"/>
      <c r="W346" s="671"/>
      <c r="X346" s="671"/>
      <c r="Y346" s="671"/>
      <c r="Z346" s="671"/>
      <c r="AA346" s="671"/>
      <c r="AB346" s="671"/>
      <c r="AC346" s="671"/>
      <c r="AD346" s="671"/>
      <c r="AE346" s="671"/>
      <c r="AF346" s="671"/>
      <c r="AG346" s="671"/>
      <c r="AH346" s="290"/>
      <c r="AI346" s="675"/>
      <c r="AJ346" s="675"/>
      <c r="AK346" s="675"/>
      <c r="AL346" s="675"/>
      <c r="AM346" s="675"/>
      <c r="AN346" s="676"/>
      <c r="AO346" s="634"/>
      <c r="AP346" s="634" t="s">
        <v>15</v>
      </c>
      <c r="AQ346" s="634"/>
      <c r="AR346" s="634"/>
      <c r="AS346" s="634"/>
      <c r="AT346" s="634"/>
      <c r="AU346" s="634"/>
      <c r="AV346" s="634"/>
      <c r="AW346" s="357"/>
      <c r="AX346" s="677"/>
      <c r="AY346" s="677"/>
      <c r="AZ346" s="677"/>
      <c r="BA346" s="677"/>
      <c r="BB346" s="677"/>
      <c r="BC346" s="678"/>
      <c r="BD346" s="679"/>
      <c r="BE346" s="682"/>
      <c r="BF346" s="683"/>
      <c r="BG346" s="634"/>
      <c r="BH346" s="634"/>
      <c r="BI346" s="634"/>
      <c r="BJ346" s="634"/>
      <c r="BK346" s="634"/>
      <c r="BL346" s="634"/>
      <c r="BM346" s="634"/>
      <c r="BN346" s="634"/>
      <c r="BO346" s="634"/>
      <c r="BP346" s="634"/>
      <c r="BQ346" s="634"/>
      <c r="BR346" s="634"/>
      <c r="BS346" s="634"/>
      <c r="BT346" s="634"/>
      <c r="BU346" s="634"/>
      <c r="BV346" s="634"/>
      <c r="BW346" s="634"/>
      <c r="BX346" s="634"/>
      <c r="BY346" s="634"/>
      <c r="BZ346" s="634"/>
      <c r="CA346" s="634"/>
      <c r="CB346" s="634"/>
      <c r="CC346" s="634"/>
      <c r="CD346" s="634"/>
      <c r="CE346" s="634"/>
      <c r="CF346" s="634"/>
    </row>
    <row r="347" spans="1:84" s="637" customFormat="1" ht="14.25" customHeight="1">
      <c r="A347" s="634"/>
      <c r="B347" s="634"/>
      <c r="C347" s="396"/>
      <c r="D347" s="600"/>
      <c r="E347" s="600"/>
      <c r="F347" s="600"/>
      <c r="G347" s="600"/>
      <c r="H347" s="600"/>
      <c r="I347" s="600"/>
      <c r="J347" s="600"/>
      <c r="K347" s="600"/>
      <c r="L347" s="600"/>
      <c r="M347" s="600"/>
      <c r="N347" s="600"/>
      <c r="O347" s="600"/>
      <c r="P347" s="600"/>
      <c r="Q347" s="600"/>
      <c r="R347" s="600"/>
      <c r="S347" s="600"/>
      <c r="T347" s="600"/>
      <c r="U347" s="600"/>
      <c r="V347" s="600"/>
      <c r="W347" s="600"/>
      <c r="X347" s="600"/>
      <c r="Y347" s="600"/>
      <c r="Z347" s="600"/>
      <c r="AA347" s="600"/>
      <c r="AB347" s="600"/>
      <c r="AC347" s="600"/>
      <c r="AD347" s="600"/>
      <c r="AE347" s="600"/>
      <c r="AF347" s="600"/>
      <c r="AG347" s="600"/>
      <c r="AH347" s="600"/>
      <c r="AI347" s="600"/>
      <c r="AJ347" s="600"/>
      <c r="AK347" s="600"/>
      <c r="AL347" s="600"/>
      <c r="AM347" s="600"/>
      <c r="AN347" s="600"/>
      <c r="AO347" s="600"/>
      <c r="AP347" s="600"/>
      <c r="AQ347" s="600"/>
      <c r="AR347" s="600"/>
      <c r="AS347" s="600"/>
      <c r="AT347" s="600"/>
      <c r="AU347" s="600"/>
      <c r="AV347" s="600"/>
      <c r="AW347" s="600"/>
      <c r="AX347" s="600"/>
      <c r="AY347" s="600"/>
      <c r="AZ347" s="600"/>
      <c r="BA347" s="600"/>
      <c r="BB347" s="600"/>
      <c r="BC347" s="600"/>
      <c r="BD347" s="600"/>
      <c r="BE347" s="603"/>
      <c r="BF347" s="634"/>
      <c r="BG347" s="634"/>
      <c r="BH347" s="634"/>
      <c r="BI347" s="634"/>
      <c r="BJ347" s="634"/>
      <c r="BK347" s="634"/>
      <c r="BL347" s="634"/>
      <c r="BM347" s="634"/>
      <c r="BN347" s="634"/>
      <c r="BO347" s="634"/>
      <c r="BP347" s="634"/>
      <c r="BQ347" s="634"/>
      <c r="BR347" s="634"/>
      <c r="BS347" s="634"/>
      <c r="BT347" s="634"/>
      <c r="BU347" s="634"/>
      <c r="BV347" s="634"/>
      <c r="BW347" s="634"/>
      <c r="BX347" s="634"/>
      <c r="BY347" s="634"/>
      <c r="BZ347" s="634"/>
      <c r="CA347" s="634"/>
      <c r="CB347" s="634"/>
      <c r="CC347" s="634"/>
      <c r="CD347" s="634"/>
      <c r="CE347" s="634"/>
      <c r="CF347" s="634"/>
    </row>
    <row r="348" spans="1:84" s="637" customFormat="1" ht="14.25" customHeight="1">
      <c r="A348" s="634"/>
      <c r="B348" s="634"/>
      <c r="C348" s="634"/>
      <c r="D348" s="634"/>
      <c r="E348" s="634"/>
      <c r="F348" s="634"/>
      <c r="G348" s="634"/>
      <c r="H348" s="634"/>
      <c r="I348" s="634"/>
      <c r="J348" s="634"/>
      <c r="K348" s="634"/>
      <c r="L348" s="634"/>
      <c r="M348" s="634"/>
      <c r="N348" s="634"/>
      <c r="O348" s="634"/>
      <c r="P348" s="634"/>
      <c r="Q348" s="634"/>
      <c r="R348" s="634"/>
      <c r="S348" s="634"/>
      <c r="T348" s="634"/>
      <c r="U348" s="634"/>
      <c r="V348" s="634"/>
      <c r="W348" s="634"/>
      <c r="X348" s="634"/>
      <c r="Y348" s="634"/>
      <c r="Z348" s="634"/>
      <c r="AA348" s="634"/>
      <c r="AB348" s="634"/>
      <c r="AC348" s="634"/>
      <c r="AD348" s="634"/>
      <c r="AE348" s="634"/>
      <c r="AF348" s="634"/>
      <c r="AG348" s="634"/>
      <c r="AH348" s="634"/>
      <c r="AI348" s="634"/>
      <c r="AJ348" s="634"/>
      <c r="AK348" s="634"/>
      <c r="AL348" s="634"/>
      <c r="AM348" s="634"/>
      <c r="AN348" s="634"/>
      <c r="AO348" s="634"/>
      <c r="AP348" s="634"/>
      <c r="AQ348" s="634"/>
      <c r="AR348" s="634"/>
      <c r="AS348" s="634"/>
      <c r="AT348" s="634"/>
      <c r="AU348" s="634"/>
      <c r="AV348" s="634"/>
      <c r="AW348" s="634"/>
      <c r="AX348" s="634"/>
      <c r="AY348" s="634"/>
      <c r="AZ348" s="634"/>
      <c r="BA348" s="634"/>
      <c r="BB348" s="634"/>
      <c r="BC348" s="634"/>
      <c r="BD348" s="634"/>
      <c r="BE348" s="634"/>
      <c r="BF348" s="634"/>
      <c r="BG348" s="634"/>
      <c r="BH348" s="634"/>
      <c r="BI348" s="634"/>
      <c r="BJ348" s="634"/>
      <c r="BK348" s="634"/>
      <c r="BL348" s="634"/>
      <c r="BM348" s="634"/>
      <c r="BN348" s="634"/>
      <c r="BO348" s="634"/>
      <c r="BP348" s="634"/>
      <c r="BQ348" s="634"/>
      <c r="BR348" s="634"/>
      <c r="BS348" s="634"/>
      <c r="BT348" s="634"/>
      <c r="BU348" s="634"/>
      <c r="BV348" s="634"/>
      <c r="BW348" s="634"/>
      <c r="BX348" s="634"/>
      <c r="BY348" s="634"/>
      <c r="BZ348" s="634"/>
      <c r="CA348" s="634"/>
      <c r="CB348" s="634"/>
      <c r="CC348" s="634"/>
      <c r="CD348" s="634"/>
      <c r="CE348" s="634"/>
      <c r="CF348" s="634"/>
    </row>
    <row r="349" spans="1:84" s="637" customFormat="1" ht="14.25" customHeight="1">
      <c r="A349" s="634"/>
      <c r="B349" s="634"/>
      <c r="C349" s="634"/>
      <c r="D349" s="634"/>
      <c r="E349" s="634"/>
      <c r="F349" s="634"/>
      <c r="G349" s="634"/>
      <c r="H349" s="634"/>
      <c r="I349" s="634"/>
      <c r="J349" s="634"/>
      <c r="K349" s="634"/>
      <c r="L349" s="634"/>
      <c r="M349" s="634"/>
      <c r="N349" s="634"/>
      <c r="O349" s="596"/>
      <c r="P349" s="596"/>
      <c r="Q349" s="596"/>
      <c r="R349" s="596"/>
      <c r="S349" s="596"/>
      <c r="T349" s="596"/>
      <c r="U349" s="596"/>
      <c r="V349" s="596"/>
      <c r="W349" s="596"/>
      <c r="X349" s="596"/>
      <c r="Y349" s="634"/>
      <c r="Z349" s="634"/>
      <c r="AA349" s="634"/>
      <c r="AB349" s="634"/>
      <c r="AC349" s="634"/>
      <c r="AD349" s="634"/>
      <c r="AE349" s="634"/>
      <c r="AF349" s="634"/>
      <c r="AG349" s="634"/>
      <c r="AH349" s="634"/>
      <c r="AI349" s="634"/>
      <c r="AJ349" s="634"/>
      <c r="AK349" s="634"/>
      <c r="AL349" s="634"/>
      <c r="AM349" s="634"/>
      <c r="AN349" s="634"/>
      <c r="AO349" s="634"/>
      <c r="AP349" s="634"/>
      <c r="AQ349" s="634"/>
      <c r="AR349" s="634"/>
      <c r="AS349" s="634"/>
      <c r="AT349" s="634"/>
      <c r="AU349" s="634"/>
      <c r="AV349" s="634"/>
      <c r="AW349" s="634"/>
      <c r="AX349" s="634"/>
      <c r="AY349" s="634"/>
      <c r="AZ349" s="634"/>
      <c r="BA349" s="634"/>
      <c r="BB349" s="634"/>
      <c r="BC349" s="634"/>
      <c r="BD349" s="634"/>
      <c r="BE349" s="634"/>
      <c r="BF349" s="634"/>
      <c r="BG349" s="634"/>
      <c r="BH349" s="634"/>
      <c r="BI349" s="634"/>
      <c r="BJ349" s="634"/>
      <c r="BK349" s="634"/>
      <c r="BL349" s="634"/>
      <c r="BM349" s="634"/>
      <c r="BN349" s="634"/>
      <c r="BO349" s="634"/>
      <c r="BP349" s="634"/>
      <c r="BQ349" s="634"/>
      <c r="BR349" s="634"/>
      <c r="BS349" s="634"/>
      <c r="BT349" s="634"/>
      <c r="BU349" s="634"/>
      <c r="BV349" s="634"/>
      <c r="BW349" s="634"/>
      <c r="BX349" s="634"/>
      <c r="BY349" s="634"/>
      <c r="BZ349" s="634"/>
      <c r="CA349" s="634"/>
      <c r="CB349" s="634"/>
      <c r="CC349" s="634"/>
      <c r="CD349" s="634"/>
      <c r="CE349" s="634"/>
      <c r="CF349" s="634"/>
    </row>
    <row r="350" spans="1:84" s="637" customFormat="1" ht="14.25" customHeight="1">
      <c r="A350" s="634"/>
      <c r="B350" s="634"/>
      <c r="C350" s="634"/>
      <c r="D350" s="634"/>
      <c r="E350" s="634"/>
      <c r="F350" s="634"/>
      <c r="G350" s="634"/>
      <c r="H350" s="634"/>
      <c r="I350" s="634"/>
      <c r="J350" s="634"/>
      <c r="K350" s="634"/>
      <c r="L350" s="634"/>
      <c r="M350" s="634"/>
      <c r="N350" s="634"/>
      <c r="O350" s="634"/>
      <c r="P350" s="634"/>
      <c r="Q350" s="634"/>
      <c r="R350" s="634"/>
      <c r="S350" s="634"/>
      <c r="T350" s="634"/>
      <c r="U350" s="634"/>
      <c r="V350" s="634"/>
      <c r="W350" s="634"/>
      <c r="X350" s="634"/>
      <c r="Y350" s="634"/>
      <c r="Z350" s="634"/>
      <c r="AA350" s="634"/>
      <c r="AB350" s="634"/>
      <c r="AC350" s="634"/>
      <c r="AD350" s="634"/>
      <c r="AE350" s="634"/>
      <c r="AF350" s="634"/>
      <c r="AG350" s="634"/>
      <c r="AH350" s="634"/>
      <c r="AI350" s="634"/>
      <c r="AJ350" s="634"/>
      <c r="AK350" s="634"/>
      <c r="AL350" s="634"/>
      <c r="AM350" s="634"/>
      <c r="AN350" s="634"/>
      <c r="AO350" s="634"/>
      <c r="AP350" s="634"/>
      <c r="AQ350" s="634"/>
      <c r="AR350" s="634"/>
      <c r="AS350" s="634"/>
      <c r="AT350" s="634"/>
      <c r="AU350" s="634"/>
      <c r="AV350" s="634"/>
      <c r="AW350" s="634"/>
      <c r="AX350" s="634"/>
      <c r="AY350" s="634"/>
      <c r="AZ350" s="634"/>
      <c r="BA350" s="634"/>
      <c r="BB350" s="634"/>
      <c r="BC350" s="634"/>
      <c r="BD350" s="634"/>
      <c r="BE350" s="634"/>
      <c r="BF350" s="634"/>
      <c r="BG350" s="634"/>
      <c r="BH350" s="634"/>
      <c r="BI350" s="634"/>
      <c r="BJ350" s="634"/>
      <c r="BK350" s="634"/>
      <c r="BL350" s="634"/>
      <c r="BM350" s="634"/>
      <c r="BN350" s="634"/>
      <c r="BO350" s="634"/>
      <c r="BP350" s="634"/>
      <c r="BQ350" s="634"/>
      <c r="BR350" s="634"/>
      <c r="BS350" s="634"/>
      <c r="BT350" s="634"/>
      <c r="BU350" s="634"/>
      <c r="BV350" s="634"/>
      <c r="BW350" s="634"/>
      <c r="BX350" s="634"/>
      <c r="BY350" s="634"/>
      <c r="BZ350" s="634"/>
      <c r="CA350" s="634"/>
      <c r="CB350" s="634"/>
      <c r="CC350" s="634"/>
      <c r="CD350" s="634"/>
      <c r="CE350" s="634"/>
      <c r="CF350" s="634"/>
    </row>
    <row r="351" spans="1:84" s="637" customFormat="1" ht="14.25" customHeight="1">
      <c r="A351" s="634"/>
      <c r="B351" s="634"/>
      <c r="C351" s="684" t="s">
        <v>126</v>
      </c>
      <c r="D351" s="654"/>
      <c r="E351" s="654"/>
      <c r="F351" s="654"/>
      <c r="G351" s="654"/>
      <c r="H351" s="654"/>
      <c r="I351" s="654"/>
      <c r="J351" s="654"/>
      <c r="K351" s="654"/>
      <c r="L351" s="654"/>
      <c r="M351" s="654"/>
      <c r="N351" s="580"/>
      <c r="O351" s="580"/>
      <c r="P351" s="580"/>
      <c r="Q351" s="580"/>
      <c r="R351" s="580"/>
      <c r="S351" s="580"/>
      <c r="T351" s="580"/>
      <c r="U351" s="580"/>
      <c r="V351" s="580"/>
      <c r="W351" s="580"/>
      <c r="X351" s="580"/>
      <c r="Y351" s="580"/>
      <c r="Z351" s="386"/>
      <c r="AA351" s="388"/>
      <c r="AB351" s="388"/>
      <c r="AC351" s="388"/>
      <c r="AD351" s="388"/>
      <c r="AE351" s="402" t="s">
        <v>127</v>
      </c>
      <c r="AF351" s="388"/>
      <c r="AG351" s="388"/>
      <c r="AH351" s="388"/>
      <c r="AI351" s="388"/>
      <c r="AJ351" s="388"/>
      <c r="AK351" s="388"/>
      <c r="AL351" s="388"/>
      <c r="AM351" s="388"/>
      <c r="AN351" s="388"/>
      <c r="AO351" s="582"/>
      <c r="AP351" s="685"/>
      <c r="AQ351" s="402"/>
      <c r="AR351" s="402"/>
      <c r="AS351" s="402"/>
      <c r="AT351" s="402"/>
      <c r="AU351" s="402"/>
      <c r="AV351" s="402" t="s">
        <v>128</v>
      </c>
      <c r="AW351" s="402"/>
      <c r="AX351" s="402"/>
      <c r="AY351" s="402"/>
      <c r="AZ351" s="402"/>
      <c r="BA351" s="402"/>
      <c r="BB351" s="402"/>
      <c r="BC351" s="402"/>
      <c r="BD351" s="402"/>
      <c r="BE351" s="686"/>
      <c r="BF351" s="634"/>
      <c r="BG351" s="634"/>
      <c r="BH351" s="634"/>
      <c r="BI351" s="634"/>
      <c r="BJ351" s="634"/>
      <c r="BK351" s="634"/>
      <c r="BL351" s="634"/>
      <c r="BM351" s="634"/>
      <c r="BN351" s="634"/>
      <c r="BO351" s="634"/>
      <c r="BP351" s="634"/>
      <c r="BQ351" s="634"/>
      <c r="BR351" s="634"/>
      <c r="BS351" s="634"/>
      <c r="BT351" s="634"/>
      <c r="BU351" s="634"/>
      <c r="BV351" s="634"/>
      <c r="BW351" s="634"/>
      <c r="BX351" s="634"/>
      <c r="BY351" s="634"/>
      <c r="BZ351" s="634"/>
      <c r="CA351" s="634"/>
      <c r="CB351" s="634"/>
      <c r="CC351" s="634"/>
      <c r="CD351" s="634"/>
      <c r="CE351" s="634"/>
      <c r="CF351" s="634"/>
    </row>
    <row r="352" spans="1:84" s="637" customFormat="1" ht="14.25" customHeight="1">
      <c r="A352" s="634"/>
      <c r="B352" s="634"/>
      <c r="C352" s="396"/>
      <c r="D352" s="600"/>
      <c r="E352" s="600"/>
      <c r="F352" s="600"/>
      <c r="G352" s="600"/>
      <c r="H352" s="600"/>
      <c r="I352" s="600"/>
      <c r="J352" s="600"/>
      <c r="K352" s="600"/>
      <c r="L352" s="600"/>
      <c r="M352" s="600"/>
      <c r="N352" s="600"/>
      <c r="O352" s="600"/>
      <c r="P352" s="600"/>
      <c r="Q352" s="600"/>
      <c r="R352" s="600"/>
      <c r="S352" s="600"/>
      <c r="T352" s="600"/>
      <c r="U352" s="600"/>
      <c r="V352" s="600"/>
      <c r="W352" s="600"/>
      <c r="X352" s="600"/>
      <c r="Y352" s="600"/>
      <c r="Z352" s="396"/>
      <c r="AA352" s="600"/>
      <c r="AB352" s="600"/>
      <c r="AC352" s="600"/>
      <c r="AD352" s="600"/>
      <c r="AE352" s="600"/>
      <c r="AF352" s="600"/>
      <c r="AG352" s="600"/>
      <c r="AH352" s="600"/>
      <c r="AI352" s="600"/>
      <c r="AJ352" s="600"/>
      <c r="AK352" s="600"/>
      <c r="AL352" s="600"/>
      <c r="AM352" s="600"/>
      <c r="AN352" s="600"/>
      <c r="AO352" s="603"/>
      <c r="AP352" s="396"/>
      <c r="AQ352" s="600"/>
      <c r="AR352" s="600"/>
      <c r="AS352" s="600"/>
      <c r="AT352" s="600"/>
      <c r="AU352" s="600"/>
      <c r="AV352" s="600"/>
      <c r="AW352" s="600"/>
      <c r="AX352" s="600"/>
      <c r="AY352" s="600"/>
      <c r="AZ352" s="600"/>
      <c r="BA352" s="600"/>
      <c r="BB352" s="600"/>
      <c r="BC352" s="600"/>
      <c r="BD352" s="600"/>
      <c r="BE352" s="603"/>
      <c r="BF352" s="634"/>
      <c r="BG352" s="634"/>
      <c r="BH352" s="634"/>
      <c r="BI352" s="634"/>
      <c r="BJ352" s="634"/>
      <c r="BK352" s="634"/>
      <c r="BL352" s="634"/>
      <c r="BM352" s="634"/>
      <c r="BN352" s="634"/>
      <c r="BO352" s="634"/>
      <c r="BP352" s="634"/>
      <c r="BQ352" s="634"/>
      <c r="BR352" s="634"/>
      <c r="BS352" s="634"/>
      <c r="BT352" s="634"/>
      <c r="BU352" s="634"/>
      <c r="BV352" s="634"/>
      <c r="BW352" s="634"/>
      <c r="BX352" s="634"/>
      <c r="BY352" s="634"/>
      <c r="BZ352" s="634"/>
      <c r="CA352" s="634"/>
      <c r="CB352" s="634"/>
      <c r="CC352" s="634"/>
      <c r="CD352" s="634"/>
      <c r="CE352" s="634"/>
      <c r="CF352" s="634"/>
    </row>
    <row r="353" spans="1:84" s="637" customFormat="1" ht="14.25" customHeight="1">
      <c r="A353" s="634"/>
      <c r="B353" s="634"/>
      <c r="C353" s="366"/>
      <c r="D353" s="596"/>
      <c r="E353" s="596"/>
      <c r="F353" s="596"/>
      <c r="G353" s="596"/>
      <c r="H353" s="596"/>
      <c r="I353" s="596"/>
      <c r="J353" s="596"/>
      <c r="K353" s="596"/>
      <c r="L353" s="596"/>
      <c r="M353" s="596"/>
      <c r="N353" s="596"/>
      <c r="O353" s="596"/>
      <c r="P353" s="596"/>
      <c r="Q353" s="596"/>
      <c r="R353" s="596"/>
      <c r="S353" s="596"/>
      <c r="T353" s="596"/>
      <c r="U353" s="596"/>
      <c r="V353" s="596"/>
      <c r="W353" s="596"/>
      <c r="X353" s="596"/>
      <c r="Y353" s="599"/>
      <c r="Z353" s="596"/>
      <c r="AA353" s="596"/>
      <c r="AB353" s="596"/>
      <c r="AC353" s="596"/>
      <c r="AD353" s="596"/>
      <c r="AE353" s="596"/>
      <c r="AF353" s="596"/>
      <c r="AG353" s="596"/>
      <c r="AH353" s="596"/>
      <c r="AI353" s="596"/>
      <c r="AJ353" s="596"/>
      <c r="AK353" s="596"/>
      <c r="AL353" s="596"/>
      <c r="AM353" s="596"/>
      <c r="AN353" s="596"/>
      <c r="AO353" s="596"/>
      <c r="AP353" s="366"/>
      <c r="AQ353" s="596"/>
      <c r="AR353" s="596"/>
      <c r="AS353" s="596"/>
      <c r="AT353" s="596"/>
      <c r="AU353" s="596"/>
      <c r="AV353" s="596"/>
      <c r="AW353" s="596"/>
      <c r="AX353" s="596"/>
      <c r="AY353" s="596"/>
      <c r="AZ353" s="596"/>
      <c r="BA353" s="596"/>
      <c r="BB353" s="596"/>
      <c r="BC353" s="596"/>
      <c r="BD353" s="596"/>
      <c r="BE353" s="599"/>
      <c r="BF353" s="634"/>
      <c r="BG353" s="634"/>
      <c r="BH353" s="634"/>
      <c r="BI353" s="634"/>
      <c r="BJ353" s="634"/>
      <c r="BK353" s="634"/>
      <c r="BL353" s="634"/>
      <c r="BM353" s="634"/>
      <c r="BN353" s="634"/>
      <c r="BO353" s="634"/>
      <c r="BP353" s="634"/>
      <c r="BQ353" s="634"/>
      <c r="BR353" s="634"/>
      <c r="BS353" s="634"/>
      <c r="BT353" s="634"/>
      <c r="BU353" s="634"/>
      <c r="BV353" s="634"/>
      <c r="BW353" s="634"/>
      <c r="BX353" s="634"/>
      <c r="BY353" s="634"/>
      <c r="BZ353" s="634"/>
      <c r="CA353" s="634"/>
      <c r="CB353" s="634"/>
      <c r="CC353" s="634"/>
      <c r="CD353" s="634"/>
      <c r="CE353" s="634"/>
      <c r="CF353" s="634"/>
    </row>
    <row r="354" spans="1:84" s="637" customFormat="1" ht="14.25" customHeight="1">
      <c r="A354" s="634"/>
      <c r="B354" s="634"/>
      <c r="C354" s="366"/>
      <c r="D354" s="596"/>
      <c r="E354" s="596"/>
      <c r="F354" s="399" t="s">
        <v>129</v>
      </c>
      <c r="G354" s="399"/>
      <c r="H354" s="399"/>
      <c r="I354" s="399"/>
      <c r="J354" s="399"/>
      <c r="K354" s="399"/>
      <c r="L354" s="399"/>
      <c r="M354" s="596"/>
      <c r="N354" s="596"/>
      <c r="O354" s="596"/>
      <c r="P354" s="596"/>
      <c r="Q354" s="596"/>
      <c r="R354" s="596"/>
      <c r="S354" s="596"/>
      <c r="T354" s="596"/>
      <c r="U354" s="596"/>
      <c r="V354" s="596"/>
      <c r="W354" s="596"/>
      <c r="X354" s="596"/>
      <c r="Y354" s="599"/>
      <c r="Z354" s="596"/>
      <c r="AA354" s="596"/>
      <c r="AB354" s="596"/>
      <c r="AC354" s="596"/>
      <c r="AD354" s="668"/>
      <c r="AE354" s="669"/>
      <c r="AF354" s="669"/>
      <c r="AG354" s="669"/>
      <c r="AH354" s="669"/>
      <c r="AI354" s="670"/>
      <c r="AJ354" s="596"/>
      <c r="AK354" s="596" t="s">
        <v>15</v>
      </c>
      <c r="AL354" s="596"/>
      <c r="AM354" s="596"/>
      <c r="AN354" s="596"/>
      <c r="AO354" s="596"/>
      <c r="AP354" s="366"/>
      <c r="AQ354" s="596"/>
      <c r="AR354" s="596"/>
      <c r="AS354" s="596"/>
      <c r="AT354" s="596"/>
      <c r="AU354" s="687"/>
      <c r="AV354" s="687"/>
      <c r="AW354" s="687"/>
      <c r="AX354" s="687"/>
      <c r="AY354" s="687"/>
      <c r="AZ354" s="687"/>
      <c r="BA354" s="596"/>
      <c r="BB354" s="596"/>
      <c r="BC354" s="596"/>
      <c r="BD354" s="596"/>
      <c r="BE354" s="599"/>
      <c r="BF354" s="634"/>
      <c r="BG354" s="634"/>
      <c r="BH354" s="634"/>
      <c r="BI354" s="634"/>
      <c r="BJ354" s="634"/>
      <c r="BK354" s="634"/>
      <c r="BL354" s="634"/>
      <c r="BM354" s="634"/>
      <c r="BN354" s="634"/>
      <c r="BO354" s="634"/>
      <c r="BP354" s="634"/>
      <c r="BQ354" s="634"/>
      <c r="BR354" s="634"/>
      <c r="BS354" s="634"/>
      <c r="BT354" s="634"/>
      <c r="BU354" s="634"/>
      <c r="BV354" s="634"/>
      <c r="BW354" s="634"/>
      <c r="BX354" s="634"/>
      <c r="BY354" s="634"/>
      <c r="BZ354" s="634"/>
      <c r="CA354" s="634"/>
      <c r="CB354" s="634"/>
      <c r="CC354" s="634"/>
      <c r="CD354" s="634"/>
      <c r="CE354" s="634"/>
      <c r="CF354" s="634"/>
    </row>
    <row r="355" spans="1:84" s="637" customFormat="1" ht="14.25" customHeight="1">
      <c r="A355" s="634"/>
      <c r="B355" s="634"/>
      <c r="C355" s="366"/>
      <c r="D355" s="596"/>
      <c r="E355" s="596"/>
      <c r="F355" s="596"/>
      <c r="G355" s="596"/>
      <c r="H355" s="671"/>
      <c r="I355" s="671"/>
      <c r="J355" s="671"/>
      <c r="K355" s="671"/>
      <c r="L355" s="671"/>
      <c r="M355" s="671"/>
      <c r="N355" s="671"/>
      <c r="O355" s="671"/>
      <c r="P355" s="671"/>
      <c r="Q355" s="671"/>
      <c r="R355" s="671"/>
      <c r="S355" s="671"/>
      <c r="T355" s="671"/>
      <c r="U355" s="671"/>
      <c r="V355" s="671"/>
      <c r="W355" s="671"/>
      <c r="X355" s="671"/>
      <c r="Y355" s="599"/>
      <c r="Z355" s="596"/>
      <c r="AA355" s="596"/>
      <c r="AB355" s="596"/>
      <c r="AC355" s="596"/>
      <c r="AD355" s="688"/>
      <c r="AE355" s="688"/>
      <c r="AF355" s="688"/>
      <c r="AG355" s="688"/>
      <c r="AH355" s="688"/>
      <c r="AI355" s="688"/>
      <c r="AJ355" s="596"/>
      <c r="AK355" s="596"/>
      <c r="AL355" s="596"/>
      <c r="AM355" s="596"/>
      <c r="AN355" s="596"/>
      <c r="AO355" s="596"/>
      <c r="AP355" s="366"/>
      <c r="AQ355" s="596"/>
      <c r="AR355" s="596"/>
      <c r="AS355" s="596"/>
      <c r="AT355" s="596"/>
      <c r="AU355" s="687"/>
      <c r="AV355" s="687"/>
      <c r="AW355" s="687"/>
      <c r="AX355" s="687"/>
      <c r="AY355" s="687"/>
      <c r="AZ355" s="687"/>
      <c r="BA355" s="596"/>
      <c r="BB355" s="596"/>
      <c r="BC355" s="596"/>
      <c r="BD355" s="596"/>
      <c r="BE355" s="599"/>
      <c r="BF355" s="634"/>
      <c r="BG355" s="634"/>
      <c r="BH355" s="634"/>
      <c r="BI355" s="634"/>
      <c r="BJ355" s="634"/>
      <c r="BK355" s="634"/>
      <c r="BL355" s="634"/>
      <c r="BM355" s="634"/>
      <c r="BN355" s="634"/>
      <c r="BO355" s="634"/>
      <c r="BP355" s="634"/>
      <c r="BQ355" s="634"/>
      <c r="BR355" s="634"/>
      <c r="BS355" s="634"/>
      <c r="BT355" s="634"/>
      <c r="BU355" s="634"/>
      <c r="BV355" s="634"/>
      <c r="BW355" s="634"/>
      <c r="BX355" s="634"/>
      <c r="BY355" s="634"/>
      <c r="BZ355" s="634"/>
      <c r="CA355" s="634"/>
      <c r="CB355" s="634"/>
      <c r="CC355" s="634"/>
      <c r="CD355" s="634"/>
      <c r="CE355" s="634"/>
      <c r="CF355" s="634"/>
    </row>
    <row r="356" spans="1:84" s="637" customFormat="1" ht="14.25" customHeight="1">
      <c r="A356" s="634"/>
      <c r="B356" s="634"/>
      <c r="C356" s="366"/>
      <c r="D356" s="277" t="s">
        <v>130</v>
      </c>
      <c r="E356" s="358"/>
      <c r="F356" s="358"/>
      <c r="G356" s="358"/>
      <c r="H356" s="358"/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689"/>
      <c r="Y356" s="599"/>
      <c r="Z356" s="596"/>
      <c r="AA356" s="596"/>
      <c r="AB356" s="596"/>
      <c r="AC356" s="596"/>
      <c r="AD356" s="290"/>
      <c r="AE356" s="675"/>
      <c r="AF356" s="675"/>
      <c r="AG356" s="675"/>
      <c r="AH356" s="675"/>
      <c r="AI356" s="676"/>
      <c r="AJ356" s="596"/>
      <c r="AK356" s="596" t="s">
        <v>15</v>
      </c>
      <c r="AL356" s="596"/>
      <c r="AM356" s="596"/>
      <c r="AN356" s="596"/>
      <c r="AO356" s="596"/>
      <c r="AP356" s="366"/>
      <c r="AQ356" s="596"/>
      <c r="AR356" s="596"/>
      <c r="AS356" s="596"/>
      <c r="AT356" s="596"/>
      <c r="AU356" s="357"/>
      <c r="AV356" s="677"/>
      <c r="AW356" s="677"/>
      <c r="AX356" s="677"/>
      <c r="AY356" s="677"/>
      <c r="AZ356" s="678"/>
      <c r="BA356" s="596"/>
      <c r="BB356" s="596"/>
      <c r="BC356" s="596"/>
      <c r="BD356" s="596"/>
      <c r="BE356" s="599"/>
      <c r="BF356" s="634"/>
      <c r="BG356" s="634"/>
      <c r="BH356" s="634"/>
      <c r="BI356" s="634"/>
      <c r="BJ356" s="634"/>
      <c r="BK356" s="634"/>
      <c r="BL356" s="634"/>
      <c r="BM356" s="634"/>
      <c r="BN356" s="634"/>
      <c r="BO356" s="634"/>
      <c r="BP356" s="634"/>
      <c r="BQ356" s="634"/>
      <c r="BR356" s="634"/>
      <c r="BS356" s="634"/>
      <c r="BT356" s="634"/>
      <c r="BU356" s="634"/>
      <c r="BV356" s="634"/>
      <c r="BW356" s="634"/>
      <c r="BX356" s="634"/>
      <c r="BY356" s="634"/>
      <c r="BZ356" s="634"/>
      <c r="CA356" s="634"/>
      <c r="CB356" s="634"/>
      <c r="CC356" s="634"/>
      <c r="CD356" s="634"/>
      <c r="CE356" s="634"/>
      <c r="CF356" s="634"/>
    </row>
    <row r="357" spans="1:84" s="637" customFormat="1" ht="14.25" customHeight="1">
      <c r="A357" s="634"/>
      <c r="B357" s="634"/>
      <c r="C357" s="366"/>
      <c r="D357" s="277" t="s">
        <v>131</v>
      </c>
      <c r="E357" s="358"/>
      <c r="F357" s="358"/>
      <c r="G357" s="358"/>
      <c r="H357" s="358"/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689"/>
      <c r="Y357" s="599"/>
      <c r="Z357" s="596"/>
      <c r="AA357" s="596"/>
      <c r="AB357" s="596"/>
      <c r="AC357" s="596"/>
      <c r="AD357" s="290"/>
      <c r="AE357" s="675"/>
      <c r="AF357" s="675"/>
      <c r="AG357" s="675"/>
      <c r="AH357" s="675"/>
      <c r="AI357" s="676"/>
      <c r="AJ357" s="596"/>
      <c r="AK357" s="596" t="s">
        <v>15</v>
      </c>
      <c r="AL357" s="596"/>
      <c r="AM357" s="596"/>
      <c r="AN357" s="596"/>
      <c r="AO357" s="596"/>
      <c r="AP357" s="366"/>
      <c r="AQ357" s="596"/>
      <c r="AR357" s="596"/>
      <c r="AS357" s="596"/>
      <c r="AT357" s="596"/>
      <c r="AU357" s="357"/>
      <c r="AV357" s="677"/>
      <c r="AW357" s="677"/>
      <c r="AX357" s="677"/>
      <c r="AY357" s="677"/>
      <c r="AZ357" s="678"/>
      <c r="BA357" s="596"/>
      <c r="BB357" s="596"/>
      <c r="BC357" s="596"/>
      <c r="BD357" s="596"/>
      <c r="BE357" s="599"/>
      <c r="BF357" s="634"/>
      <c r="BG357" s="634"/>
      <c r="BH357" s="634"/>
      <c r="BI357" s="634"/>
      <c r="BJ357" s="634"/>
      <c r="BK357" s="634"/>
      <c r="BL357" s="634"/>
      <c r="BM357" s="634"/>
      <c r="BN357" s="634"/>
      <c r="BO357" s="634"/>
      <c r="BP357" s="634"/>
      <c r="BQ357" s="634"/>
      <c r="BR357" s="634"/>
      <c r="BS357" s="634"/>
      <c r="BT357" s="634"/>
      <c r="BU357" s="634"/>
      <c r="BV357" s="634"/>
      <c r="BW357" s="634"/>
      <c r="BX357" s="634"/>
      <c r="BY357" s="634"/>
      <c r="BZ357" s="634"/>
      <c r="CA357" s="634"/>
      <c r="CB357" s="634"/>
      <c r="CC357" s="634"/>
      <c r="CD357" s="634"/>
      <c r="CE357" s="634"/>
      <c r="CF357" s="634"/>
    </row>
    <row r="358" spans="1:84" s="637" customFormat="1" ht="14.25" customHeight="1">
      <c r="A358" s="634"/>
      <c r="B358" s="634"/>
      <c r="C358" s="366"/>
      <c r="D358" s="277" t="s">
        <v>132</v>
      </c>
      <c r="E358" s="358"/>
      <c r="F358" s="358"/>
      <c r="G358" s="358"/>
      <c r="H358" s="358"/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689"/>
      <c r="Y358" s="599"/>
      <c r="Z358" s="596"/>
      <c r="AA358" s="596"/>
      <c r="AB358" s="596"/>
      <c r="AC358" s="596"/>
      <c r="AD358" s="290"/>
      <c r="AE358" s="675"/>
      <c r="AF358" s="675"/>
      <c r="AG358" s="675"/>
      <c r="AH358" s="675"/>
      <c r="AI358" s="676"/>
      <c r="AJ358" s="596"/>
      <c r="AK358" s="596" t="s">
        <v>15</v>
      </c>
      <c r="AL358" s="596"/>
      <c r="AM358" s="596"/>
      <c r="AN358" s="596"/>
      <c r="AO358" s="596"/>
      <c r="AP358" s="366"/>
      <c r="AQ358" s="596"/>
      <c r="AR358" s="596"/>
      <c r="AS358" s="596"/>
      <c r="AT358" s="596"/>
      <c r="AU358" s="357"/>
      <c r="AV358" s="677"/>
      <c r="AW358" s="677"/>
      <c r="AX358" s="677"/>
      <c r="AY358" s="677"/>
      <c r="AZ358" s="678"/>
      <c r="BA358" s="596"/>
      <c r="BB358" s="596"/>
      <c r="BC358" s="596"/>
      <c r="BD358" s="596"/>
      <c r="BE358" s="599"/>
      <c r="BF358" s="634"/>
      <c r="BG358" s="634"/>
      <c r="BH358" s="634"/>
      <c r="BI358" s="634"/>
      <c r="BJ358" s="634"/>
      <c r="BK358" s="634"/>
      <c r="BL358" s="634"/>
      <c r="BM358" s="634"/>
      <c r="BN358" s="634"/>
      <c r="BO358" s="634"/>
      <c r="BP358" s="634"/>
      <c r="BQ358" s="634"/>
      <c r="BR358" s="634"/>
      <c r="BS358" s="634"/>
      <c r="BT358" s="634"/>
      <c r="BU358" s="634"/>
      <c r="BV358" s="634"/>
      <c r="BW358" s="634"/>
      <c r="BX358" s="634"/>
      <c r="BY358" s="634"/>
      <c r="BZ358" s="634"/>
      <c r="CA358" s="634"/>
      <c r="CB358" s="634"/>
      <c r="CC358" s="634"/>
      <c r="CD358" s="634"/>
      <c r="CE358" s="634"/>
      <c r="CF358" s="634"/>
    </row>
    <row r="359" spans="1:84" s="637" customFormat="1" ht="14.25" customHeight="1">
      <c r="A359" s="634"/>
      <c r="B359" s="634"/>
      <c r="C359" s="366"/>
      <c r="D359" s="596"/>
      <c r="E359" s="596"/>
      <c r="F359" s="596"/>
      <c r="G359" s="596"/>
      <c r="H359" s="671"/>
      <c r="I359" s="671"/>
      <c r="J359" s="671"/>
      <c r="K359" s="671"/>
      <c r="L359" s="671"/>
      <c r="M359" s="671"/>
      <c r="N359" s="671"/>
      <c r="O359" s="671"/>
      <c r="P359" s="671"/>
      <c r="Q359" s="671"/>
      <c r="R359" s="671"/>
      <c r="S359" s="671"/>
      <c r="T359" s="671"/>
      <c r="U359" s="671"/>
      <c r="V359" s="671"/>
      <c r="W359" s="671"/>
      <c r="X359" s="671"/>
      <c r="Y359" s="599"/>
      <c r="Z359" s="596"/>
      <c r="AA359" s="596"/>
      <c r="AB359" s="596"/>
      <c r="AC359" s="596"/>
      <c r="AD359" s="688"/>
      <c r="AE359" s="688"/>
      <c r="AF359" s="688"/>
      <c r="AG359" s="688"/>
      <c r="AH359" s="688"/>
      <c r="AI359" s="688"/>
      <c r="AJ359" s="596"/>
      <c r="AK359" s="596"/>
      <c r="AL359" s="596"/>
      <c r="AM359" s="596"/>
      <c r="AN359" s="596"/>
      <c r="AO359" s="596"/>
      <c r="AP359" s="366"/>
      <c r="AQ359" s="596"/>
      <c r="AR359" s="596"/>
      <c r="AS359" s="596"/>
      <c r="AT359" s="596"/>
      <c r="AU359" s="687"/>
      <c r="AV359" s="687"/>
      <c r="AW359" s="687"/>
      <c r="AX359" s="687"/>
      <c r="AY359" s="687"/>
      <c r="AZ359" s="687"/>
      <c r="BA359" s="596"/>
      <c r="BB359" s="596"/>
      <c r="BC359" s="596"/>
      <c r="BD359" s="596"/>
      <c r="BE359" s="599"/>
      <c r="BF359" s="634"/>
      <c r="BG359" s="634"/>
      <c r="BH359" s="634"/>
      <c r="BI359" s="634"/>
      <c r="BJ359" s="634"/>
      <c r="BK359" s="634"/>
      <c r="BL359" s="634"/>
      <c r="BM359" s="634"/>
      <c r="BN359" s="634"/>
      <c r="BO359" s="634"/>
      <c r="BP359" s="634"/>
      <c r="BQ359" s="634"/>
      <c r="BR359" s="634"/>
      <c r="BS359" s="634"/>
      <c r="BT359" s="634"/>
      <c r="BU359" s="634"/>
      <c r="BV359" s="634"/>
      <c r="BW359" s="634"/>
      <c r="BX359" s="634"/>
      <c r="BY359" s="634"/>
      <c r="BZ359" s="634"/>
      <c r="CA359" s="634"/>
      <c r="CB359" s="634"/>
      <c r="CC359" s="634"/>
      <c r="CD359" s="634"/>
      <c r="CE359" s="634"/>
      <c r="CF359" s="634"/>
    </row>
    <row r="360" spans="1:84" s="637" customFormat="1" ht="14.25" customHeight="1">
      <c r="A360" s="634"/>
      <c r="B360" s="634"/>
      <c r="C360" s="366"/>
      <c r="D360" s="596"/>
      <c r="E360" s="596"/>
      <c r="F360" s="399" t="s">
        <v>133</v>
      </c>
      <c r="G360" s="399"/>
      <c r="H360" s="399"/>
      <c r="I360" s="399"/>
      <c r="J360" s="596"/>
      <c r="K360" s="596"/>
      <c r="L360" s="596"/>
      <c r="M360" s="596"/>
      <c r="N360" s="596"/>
      <c r="O360" s="596"/>
      <c r="P360" s="596"/>
      <c r="Q360" s="596"/>
      <c r="R360" s="596"/>
      <c r="S360" s="596"/>
      <c r="T360" s="596"/>
      <c r="U360" s="596"/>
      <c r="V360" s="596"/>
      <c r="W360" s="596"/>
      <c r="X360" s="596"/>
      <c r="Y360" s="599"/>
      <c r="Z360" s="596"/>
      <c r="AA360" s="596"/>
      <c r="AB360" s="596"/>
      <c r="AC360" s="596"/>
      <c r="AD360" s="668"/>
      <c r="AE360" s="669"/>
      <c r="AF360" s="669"/>
      <c r="AG360" s="669"/>
      <c r="AH360" s="669"/>
      <c r="AI360" s="670"/>
      <c r="AJ360" s="596"/>
      <c r="AK360" s="596" t="s">
        <v>15</v>
      </c>
      <c r="AL360" s="596"/>
      <c r="AM360" s="596"/>
      <c r="AN360" s="596"/>
      <c r="AO360" s="596"/>
      <c r="AP360" s="366"/>
      <c r="AQ360" s="596"/>
      <c r="AR360" s="596"/>
      <c r="AS360" s="596"/>
      <c r="AT360" s="596"/>
      <c r="AU360" s="687"/>
      <c r="AV360" s="687"/>
      <c r="AW360" s="687"/>
      <c r="AX360" s="687"/>
      <c r="AY360" s="687"/>
      <c r="AZ360" s="687"/>
      <c r="BA360" s="596"/>
      <c r="BB360" s="596"/>
      <c r="BC360" s="596"/>
      <c r="BD360" s="596"/>
      <c r="BE360" s="599"/>
      <c r="BF360" s="634"/>
      <c r="BG360" s="634"/>
      <c r="BH360" s="634"/>
      <c r="BI360" s="634"/>
      <c r="BJ360" s="634"/>
      <c r="BK360" s="634"/>
      <c r="BL360" s="634"/>
      <c r="BM360" s="634"/>
      <c r="BN360" s="634"/>
      <c r="BO360" s="634"/>
      <c r="BP360" s="634"/>
      <c r="BQ360" s="634"/>
      <c r="BR360" s="634"/>
      <c r="BS360" s="634"/>
      <c r="BT360" s="634"/>
      <c r="BU360" s="634"/>
      <c r="BV360" s="634"/>
      <c r="BW360" s="634"/>
      <c r="BX360" s="634"/>
      <c r="BY360" s="634"/>
      <c r="BZ360" s="634"/>
      <c r="CA360" s="634"/>
      <c r="CB360" s="634"/>
      <c r="CC360" s="634"/>
      <c r="CD360" s="634"/>
      <c r="CE360" s="634"/>
      <c r="CF360" s="634"/>
    </row>
    <row r="361" spans="1:84" s="637" customFormat="1" ht="14.25" customHeight="1">
      <c r="A361" s="634"/>
      <c r="B361" s="634"/>
      <c r="C361" s="366"/>
      <c r="D361" s="596"/>
      <c r="E361" s="596" t="s">
        <v>134</v>
      </c>
      <c r="F361" s="596"/>
      <c r="G361" s="596"/>
      <c r="H361" s="634"/>
      <c r="I361" s="596"/>
      <c r="J361" s="596"/>
      <c r="K361" s="596"/>
      <c r="L361" s="596"/>
      <c r="M361" s="596"/>
      <c r="N361" s="596"/>
      <c r="O361" s="596"/>
      <c r="P361" s="596"/>
      <c r="Q361" s="596"/>
      <c r="R361" s="596"/>
      <c r="S361" s="596"/>
      <c r="T361" s="596"/>
      <c r="U361" s="596"/>
      <c r="V361" s="596"/>
      <c r="W361" s="596"/>
      <c r="X361" s="596"/>
      <c r="Y361" s="599"/>
      <c r="Z361" s="596"/>
      <c r="AA361" s="596"/>
      <c r="AB361" s="596"/>
      <c r="AC361" s="596"/>
      <c r="AD361" s="667"/>
      <c r="AE361" s="667"/>
      <c r="AF361" s="667"/>
      <c r="AG361" s="667"/>
      <c r="AH361" s="667"/>
      <c r="AI361" s="667"/>
      <c r="AJ361" s="596"/>
      <c r="AK361" s="596"/>
      <c r="AL361" s="596"/>
      <c r="AM361" s="596"/>
      <c r="AN361" s="596"/>
      <c r="AO361" s="596"/>
      <c r="AP361" s="366"/>
      <c r="AQ361" s="596"/>
      <c r="AR361" s="596"/>
      <c r="AS361" s="596"/>
      <c r="AT361" s="596"/>
      <c r="AU361" s="690"/>
      <c r="AV361" s="690"/>
      <c r="AW361" s="690"/>
      <c r="AX361" s="690"/>
      <c r="AY361" s="690"/>
      <c r="AZ361" s="690"/>
      <c r="BA361" s="596"/>
      <c r="BB361" s="596"/>
      <c r="BC361" s="596"/>
      <c r="BD361" s="596"/>
      <c r="BE361" s="599"/>
      <c r="BF361" s="634"/>
      <c r="BG361" s="634"/>
      <c r="BH361" s="634"/>
      <c r="BI361" s="634"/>
      <c r="BJ361" s="634"/>
      <c r="BK361" s="634"/>
      <c r="BL361" s="634"/>
      <c r="BM361" s="634"/>
      <c r="BN361" s="634"/>
      <c r="BO361" s="634"/>
      <c r="BP361" s="634"/>
      <c r="BQ361" s="634"/>
      <c r="BR361" s="634"/>
      <c r="BS361" s="634"/>
      <c r="BT361" s="634"/>
      <c r="BU361" s="634"/>
      <c r="BV361" s="634"/>
      <c r="BW361" s="634"/>
      <c r="BX361" s="634"/>
      <c r="BY361" s="634"/>
      <c r="BZ361" s="634"/>
      <c r="CA361" s="634"/>
      <c r="CB361" s="634"/>
      <c r="CC361" s="634"/>
      <c r="CD361" s="634"/>
      <c r="CE361" s="634"/>
      <c r="CF361" s="634"/>
    </row>
    <row r="362" spans="1:84" s="637" customFormat="1" ht="14.25" customHeight="1">
      <c r="A362" s="634"/>
      <c r="B362" s="634"/>
      <c r="C362" s="366"/>
      <c r="D362" s="691" t="s">
        <v>135</v>
      </c>
      <c r="E362" s="692"/>
      <c r="F362" s="692"/>
      <c r="G362" s="692"/>
      <c r="H362" s="692"/>
      <c r="I362" s="692"/>
      <c r="J362" s="692"/>
      <c r="K362" s="692"/>
      <c r="L362" s="692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689"/>
      <c r="Y362" s="599"/>
      <c r="Z362" s="596"/>
      <c r="AA362" s="596"/>
      <c r="AB362" s="596"/>
      <c r="AC362" s="596"/>
      <c r="AD362" s="290"/>
      <c r="AE362" s="675"/>
      <c r="AF362" s="675"/>
      <c r="AG362" s="675"/>
      <c r="AH362" s="675"/>
      <c r="AI362" s="676"/>
      <c r="AJ362" s="596"/>
      <c r="AK362" s="596" t="s">
        <v>15</v>
      </c>
      <c r="AL362" s="596"/>
      <c r="AM362" s="596"/>
      <c r="AN362" s="596"/>
      <c r="AO362" s="596"/>
      <c r="AP362" s="366"/>
      <c r="AQ362" s="596"/>
      <c r="AR362" s="596"/>
      <c r="AS362" s="596"/>
      <c r="AT362" s="596"/>
      <c r="AU362" s="357"/>
      <c r="AV362" s="677"/>
      <c r="AW362" s="677"/>
      <c r="AX362" s="677"/>
      <c r="AY362" s="677"/>
      <c r="AZ362" s="678"/>
      <c r="BA362" s="596"/>
      <c r="BB362" s="596"/>
      <c r="BC362" s="596"/>
      <c r="BD362" s="596"/>
      <c r="BE362" s="599"/>
      <c r="BF362" s="634"/>
      <c r="BG362" s="634"/>
      <c r="BH362" s="634"/>
      <c r="BI362" s="634"/>
      <c r="BJ362" s="634"/>
      <c r="BK362" s="634"/>
      <c r="BL362" s="634"/>
      <c r="BM362" s="634"/>
      <c r="BN362" s="634"/>
      <c r="BO362" s="634"/>
      <c r="BP362" s="634"/>
      <c r="BQ362" s="634"/>
      <c r="BR362" s="634"/>
      <c r="BS362" s="634"/>
      <c r="BT362" s="634"/>
      <c r="BU362" s="634"/>
      <c r="BV362" s="634"/>
      <c r="BW362" s="634"/>
      <c r="BX362" s="634"/>
      <c r="BY362" s="634"/>
      <c r="BZ362" s="634"/>
      <c r="CA362" s="634"/>
      <c r="CB362" s="634"/>
      <c r="CC362" s="634"/>
      <c r="CD362" s="634"/>
      <c r="CE362" s="634"/>
      <c r="CF362" s="634"/>
    </row>
    <row r="363" spans="1:84" s="637" customFormat="1" ht="14.25" customHeight="1">
      <c r="A363" s="634"/>
      <c r="B363" s="634"/>
      <c r="C363" s="366"/>
      <c r="D363" s="277"/>
      <c r="E363" s="358"/>
      <c r="F363" s="358"/>
      <c r="G363" s="358"/>
      <c r="H363" s="358"/>
      <c r="I363" s="358"/>
      <c r="J363" s="358"/>
      <c r="K363" s="358"/>
      <c r="L363" s="358"/>
      <c r="M363" s="358"/>
      <c r="N363" s="358"/>
      <c r="O363" s="358"/>
      <c r="P363" s="358"/>
      <c r="Q363" s="358"/>
      <c r="R363" s="358"/>
      <c r="S363" s="358"/>
      <c r="T363" s="358"/>
      <c r="U363" s="358"/>
      <c r="V363" s="358"/>
      <c r="W363" s="358"/>
      <c r="X363" s="689"/>
      <c r="Y363" s="599"/>
      <c r="Z363" s="596"/>
      <c r="AA363" s="596"/>
      <c r="AB363" s="596"/>
      <c r="AC363" s="596"/>
      <c r="AD363" s="290"/>
      <c r="AE363" s="675"/>
      <c r="AF363" s="675"/>
      <c r="AG363" s="675"/>
      <c r="AH363" s="675"/>
      <c r="AI363" s="676"/>
      <c r="AJ363" s="596"/>
      <c r="AK363" s="596" t="s">
        <v>15</v>
      </c>
      <c r="AL363" s="596"/>
      <c r="AM363" s="596"/>
      <c r="AN363" s="596"/>
      <c r="AO363" s="596"/>
      <c r="AP363" s="366"/>
      <c r="AQ363" s="596"/>
      <c r="AR363" s="596"/>
      <c r="AS363" s="596"/>
      <c r="AT363" s="596"/>
      <c r="AU363" s="357"/>
      <c r="AV363" s="677"/>
      <c r="AW363" s="677"/>
      <c r="AX363" s="677"/>
      <c r="AY363" s="677"/>
      <c r="AZ363" s="678"/>
      <c r="BA363" s="596"/>
      <c r="BB363" s="596"/>
      <c r="BC363" s="596"/>
      <c r="BD363" s="596"/>
      <c r="BE363" s="599"/>
      <c r="BF363" s="634"/>
      <c r="BG363" s="634"/>
      <c r="BH363" s="634"/>
      <c r="BI363" s="634"/>
      <c r="BJ363" s="634"/>
      <c r="BK363" s="634"/>
      <c r="BL363" s="634"/>
      <c r="BM363" s="634"/>
      <c r="BN363" s="634"/>
      <c r="BO363" s="634"/>
      <c r="BP363" s="634"/>
      <c r="BQ363" s="634"/>
      <c r="BR363" s="634"/>
      <c r="BS363" s="634"/>
      <c r="BT363" s="634"/>
      <c r="BU363" s="634"/>
      <c r="BV363" s="634"/>
      <c r="BW363" s="634"/>
      <c r="BX363" s="634"/>
      <c r="BY363" s="634"/>
      <c r="BZ363" s="634"/>
      <c r="CA363" s="634"/>
      <c r="CB363" s="634"/>
      <c r="CC363" s="634"/>
      <c r="CD363" s="634"/>
      <c r="CE363" s="634"/>
      <c r="CF363" s="634"/>
    </row>
    <row r="364" spans="1:84" s="637" customFormat="1" ht="14.25" customHeight="1">
      <c r="A364" s="634"/>
      <c r="B364" s="634"/>
      <c r="C364" s="366"/>
      <c r="D364" s="277"/>
      <c r="E364" s="358"/>
      <c r="F364" s="358"/>
      <c r="G364" s="358"/>
      <c r="H364" s="358"/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689"/>
      <c r="Y364" s="599"/>
      <c r="Z364" s="596"/>
      <c r="AA364" s="596"/>
      <c r="AB364" s="596"/>
      <c r="AC364" s="596"/>
      <c r="AD364" s="290"/>
      <c r="AE364" s="675"/>
      <c r="AF364" s="675"/>
      <c r="AG364" s="675"/>
      <c r="AH364" s="675"/>
      <c r="AI364" s="676"/>
      <c r="AJ364" s="596"/>
      <c r="AK364" s="596" t="s">
        <v>15</v>
      </c>
      <c r="AL364" s="596"/>
      <c r="AM364" s="596"/>
      <c r="AN364" s="596"/>
      <c r="AO364" s="596"/>
      <c r="AP364" s="366"/>
      <c r="AQ364" s="596"/>
      <c r="AR364" s="596"/>
      <c r="AS364" s="596"/>
      <c r="AT364" s="596"/>
      <c r="AU364" s="357"/>
      <c r="AV364" s="677"/>
      <c r="AW364" s="677"/>
      <c r="AX364" s="677"/>
      <c r="AY364" s="677"/>
      <c r="AZ364" s="678"/>
      <c r="BA364" s="596"/>
      <c r="BB364" s="596"/>
      <c r="BC364" s="596"/>
      <c r="BD364" s="596"/>
      <c r="BE364" s="599"/>
      <c r="BF364" s="634"/>
      <c r="BG364" s="634"/>
      <c r="BH364" s="634"/>
      <c r="BI364" s="634"/>
      <c r="BJ364" s="634"/>
      <c r="BK364" s="634"/>
      <c r="BL364" s="634"/>
      <c r="BM364" s="634"/>
      <c r="BN364" s="634"/>
      <c r="BO364" s="634"/>
      <c r="BP364" s="634"/>
      <c r="BQ364" s="634"/>
      <c r="BR364" s="634"/>
      <c r="BS364" s="634"/>
      <c r="BT364" s="634"/>
      <c r="BU364" s="634"/>
      <c r="BV364" s="634"/>
      <c r="BW364" s="634"/>
      <c r="BX364" s="634"/>
      <c r="BY364" s="634"/>
      <c r="BZ364" s="634"/>
      <c r="CA364" s="634"/>
      <c r="CB364" s="634"/>
      <c r="CC364" s="634"/>
      <c r="CD364" s="634"/>
      <c r="CE364" s="634"/>
      <c r="CF364" s="634"/>
    </row>
    <row r="365" spans="1:84" s="637" customFormat="1" ht="14.25" customHeight="1">
      <c r="A365" s="634"/>
      <c r="B365" s="634"/>
      <c r="C365" s="366"/>
      <c r="D365" s="596"/>
      <c r="E365" s="596"/>
      <c r="F365" s="634"/>
      <c r="G365" s="399"/>
      <c r="H365" s="399"/>
      <c r="I365" s="399"/>
      <c r="J365" s="596"/>
      <c r="K365" s="596"/>
      <c r="L365" s="596"/>
      <c r="M365" s="596"/>
      <c r="N365" s="596"/>
      <c r="O365" s="596"/>
      <c r="P365" s="596"/>
      <c r="Q365" s="596"/>
      <c r="R365" s="596"/>
      <c r="S365" s="596"/>
      <c r="T365" s="596"/>
      <c r="U365" s="596"/>
      <c r="V365" s="596"/>
      <c r="W365" s="596"/>
      <c r="X365" s="596"/>
      <c r="Y365" s="599"/>
      <c r="Z365" s="596"/>
      <c r="AA365" s="596"/>
      <c r="AB365" s="596"/>
      <c r="AC365" s="596"/>
      <c r="AD365" s="667"/>
      <c r="AE365" s="667"/>
      <c r="AF365" s="667"/>
      <c r="AG365" s="667"/>
      <c r="AH365" s="667"/>
      <c r="AI365" s="667"/>
      <c r="AJ365" s="596"/>
      <c r="AK365" s="596"/>
      <c r="AL365" s="596"/>
      <c r="AM365" s="596"/>
      <c r="AN365" s="596"/>
      <c r="AO365" s="596"/>
      <c r="AP365" s="366"/>
      <c r="AQ365" s="596"/>
      <c r="AR365" s="596"/>
      <c r="AS365" s="596"/>
      <c r="AT365" s="596"/>
      <c r="AU365" s="596"/>
      <c r="AV365" s="596"/>
      <c r="AW365" s="596"/>
      <c r="AX365" s="596"/>
      <c r="AY365" s="596"/>
      <c r="AZ365" s="596"/>
      <c r="BA365" s="596"/>
      <c r="BB365" s="596"/>
      <c r="BC365" s="596"/>
      <c r="BD365" s="596"/>
      <c r="BE365" s="599"/>
      <c r="BF365" s="634"/>
      <c r="BG365" s="634"/>
      <c r="BH365" s="634"/>
      <c r="BI365" s="634"/>
      <c r="BJ365" s="634"/>
      <c r="BK365" s="634"/>
      <c r="BL365" s="634"/>
      <c r="BM365" s="634"/>
      <c r="BN365" s="634"/>
      <c r="BO365" s="634"/>
      <c r="BP365" s="634"/>
      <c r="BQ365" s="634"/>
      <c r="BR365" s="634"/>
      <c r="BS365" s="634"/>
      <c r="BT365" s="634"/>
      <c r="BU365" s="634"/>
      <c r="BV365" s="634"/>
      <c r="BW365" s="634"/>
      <c r="BX365" s="634"/>
      <c r="BY365" s="634"/>
      <c r="BZ365" s="634"/>
      <c r="CA365" s="634"/>
      <c r="CB365" s="634"/>
      <c r="CC365" s="634"/>
      <c r="CD365" s="634"/>
      <c r="CE365" s="634"/>
      <c r="CF365" s="634"/>
    </row>
    <row r="366" spans="1:84" s="637" customFormat="1" ht="14.25" customHeight="1">
      <c r="A366" s="634"/>
      <c r="B366" s="634"/>
      <c r="C366" s="366"/>
      <c r="D366" s="596"/>
      <c r="E366" s="596" t="s">
        <v>136</v>
      </c>
      <c r="F366" s="596"/>
      <c r="G366" s="596"/>
      <c r="H366" s="634"/>
      <c r="I366" s="634"/>
      <c r="J366" s="634"/>
      <c r="K366" s="634"/>
      <c r="L366" s="634"/>
      <c r="M366" s="634"/>
      <c r="N366" s="634"/>
      <c r="O366" s="634"/>
      <c r="P366" s="634"/>
      <c r="Q366" s="634"/>
      <c r="R366" s="634"/>
      <c r="S366" s="596"/>
      <c r="T366" s="596"/>
      <c r="U366" s="596"/>
      <c r="V366" s="596"/>
      <c r="W366" s="596"/>
      <c r="X366" s="596"/>
      <c r="Y366" s="599"/>
      <c r="Z366" s="596"/>
      <c r="AA366" s="596"/>
      <c r="AB366" s="596"/>
      <c r="AC366" s="596"/>
      <c r="AD366" s="667"/>
      <c r="AE366" s="667"/>
      <c r="AF366" s="667"/>
      <c r="AG366" s="667"/>
      <c r="AH366" s="667"/>
      <c r="AI366" s="667"/>
      <c r="AJ366" s="596"/>
      <c r="AK366" s="596"/>
      <c r="AL366" s="596"/>
      <c r="AM366" s="596"/>
      <c r="AN366" s="596"/>
      <c r="AO366" s="596"/>
      <c r="AP366" s="366"/>
      <c r="AQ366" s="596"/>
      <c r="AR366" s="596"/>
      <c r="AS366" s="596"/>
      <c r="AT366" s="596"/>
      <c r="AU366" s="690"/>
      <c r="AV366" s="690"/>
      <c r="AW366" s="690"/>
      <c r="AX366" s="690"/>
      <c r="AY366" s="690"/>
      <c r="AZ366" s="690"/>
      <c r="BA366" s="596"/>
      <c r="BB366" s="596"/>
      <c r="BC366" s="596"/>
      <c r="BD366" s="596"/>
      <c r="BE366" s="599"/>
      <c r="BF366" s="634"/>
      <c r="BG366" s="634"/>
      <c r="BH366" s="634"/>
      <c r="BI366" s="634"/>
      <c r="BJ366" s="634"/>
      <c r="BK366" s="634"/>
      <c r="BL366" s="634"/>
      <c r="BM366" s="634"/>
      <c r="BN366" s="634"/>
      <c r="BO366" s="634"/>
      <c r="BP366" s="634"/>
      <c r="BQ366" s="634"/>
      <c r="BR366" s="634"/>
      <c r="BS366" s="634"/>
      <c r="BT366" s="634"/>
      <c r="BU366" s="634"/>
      <c r="BV366" s="634"/>
      <c r="BW366" s="634"/>
      <c r="BX366" s="634"/>
      <c r="BY366" s="634"/>
      <c r="BZ366" s="634"/>
      <c r="CA366" s="634"/>
      <c r="CB366" s="634"/>
      <c r="CC366" s="634"/>
      <c r="CD366" s="634"/>
      <c r="CE366" s="634"/>
      <c r="CF366" s="634"/>
    </row>
    <row r="367" spans="1:84" s="637" customFormat="1" ht="14.25" customHeight="1">
      <c r="A367" s="634"/>
      <c r="B367" s="634"/>
      <c r="C367" s="366"/>
      <c r="D367" s="277"/>
      <c r="E367" s="358"/>
      <c r="F367" s="358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689"/>
      <c r="Y367" s="599"/>
      <c r="Z367" s="596"/>
      <c r="AA367" s="596"/>
      <c r="AB367" s="596"/>
      <c r="AC367" s="596"/>
      <c r="AD367" s="290"/>
      <c r="AE367" s="675"/>
      <c r="AF367" s="675"/>
      <c r="AG367" s="675"/>
      <c r="AH367" s="675"/>
      <c r="AI367" s="676"/>
      <c r="AJ367" s="596"/>
      <c r="AK367" s="596" t="s">
        <v>15</v>
      </c>
      <c r="AL367" s="596"/>
      <c r="AM367" s="596"/>
      <c r="AN367" s="596"/>
      <c r="AO367" s="596"/>
      <c r="AP367" s="366"/>
      <c r="AQ367" s="596"/>
      <c r="AR367" s="596"/>
      <c r="AS367" s="596"/>
      <c r="AT367" s="596"/>
      <c r="AU367" s="357"/>
      <c r="AV367" s="677"/>
      <c r="AW367" s="677"/>
      <c r="AX367" s="677"/>
      <c r="AY367" s="677"/>
      <c r="AZ367" s="678"/>
      <c r="BA367" s="596"/>
      <c r="BB367" s="596"/>
      <c r="BC367" s="596"/>
      <c r="BD367" s="596"/>
      <c r="BE367" s="599"/>
      <c r="BF367" s="634"/>
      <c r="BG367" s="634"/>
      <c r="BH367" s="634"/>
      <c r="BI367" s="634"/>
      <c r="BJ367" s="634"/>
      <c r="BK367" s="634"/>
      <c r="BL367" s="634"/>
      <c r="BM367" s="634"/>
      <c r="BN367" s="634"/>
      <c r="BO367" s="634"/>
      <c r="BP367" s="634"/>
      <c r="BQ367" s="634"/>
      <c r="BR367" s="634"/>
      <c r="BS367" s="634"/>
      <c r="BT367" s="634"/>
      <c r="BU367" s="634"/>
      <c r="BV367" s="634"/>
      <c r="BW367" s="634"/>
      <c r="BX367" s="634"/>
      <c r="BY367" s="634"/>
      <c r="BZ367" s="634"/>
      <c r="CA367" s="634"/>
      <c r="CB367" s="634"/>
      <c r="CC367" s="634"/>
      <c r="CD367" s="634"/>
      <c r="CE367" s="634"/>
      <c r="CF367" s="634"/>
    </row>
    <row r="368" spans="1:84" s="637" customFormat="1" ht="14.25" customHeight="1">
      <c r="A368" s="634"/>
      <c r="B368" s="634"/>
      <c r="C368" s="366"/>
      <c r="D368" s="277"/>
      <c r="E368" s="358"/>
      <c r="F368" s="358"/>
      <c r="G368" s="358"/>
      <c r="H368" s="358"/>
      <c r="I368" s="358"/>
      <c r="J368" s="358"/>
      <c r="K368" s="358"/>
      <c r="L368" s="358"/>
      <c r="M368" s="358"/>
      <c r="N368" s="358"/>
      <c r="O368" s="358"/>
      <c r="P368" s="358"/>
      <c r="Q368" s="358"/>
      <c r="R368" s="358"/>
      <c r="S368" s="358"/>
      <c r="T368" s="358"/>
      <c r="U368" s="358"/>
      <c r="V368" s="358"/>
      <c r="W368" s="358"/>
      <c r="X368" s="689"/>
      <c r="Y368" s="599"/>
      <c r="Z368" s="596"/>
      <c r="AA368" s="596"/>
      <c r="AB368" s="596"/>
      <c r="AC368" s="596"/>
      <c r="AD368" s="290"/>
      <c r="AE368" s="675"/>
      <c r="AF368" s="675"/>
      <c r="AG368" s="675"/>
      <c r="AH368" s="675"/>
      <c r="AI368" s="676"/>
      <c r="AJ368" s="596"/>
      <c r="AK368" s="596" t="s">
        <v>15</v>
      </c>
      <c r="AL368" s="596"/>
      <c r="AM368" s="596"/>
      <c r="AN368" s="596"/>
      <c r="AO368" s="596"/>
      <c r="AP368" s="366"/>
      <c r="AQ368" s="596"/>
      <c r="AR368" s="596"/>
      <c r="AS368" s="596"/>
      <c r="AT368" s="596"/>
      <c r="AU368" s="357"/>
      <c r="AV368" s="677"/>
      <c r="AW368" s="677"/>
      <c r="AX368" s="677"/>
      <c r="AY368" s="677"/>
      <c r="AZ368" s="678"/>
      <c r="BA368" s="596"/>
      <c r="BB368" s="596"/>
      <c r="BC368" s="596"/>
      <c r="BD368" s="596"/>
      <c r="BE368" s="599"/>
      <c r="BF368" s="634"/>
      <c r="BG368" s="634"/>
      <c r="BH368" s="634"/>
      <c r="BI368" s="634"/>
      <c r="BJ368" s="634"/>
      <c r="BK368" s="634"/>
      <c r="BL368" s="634"/>
      <c r="BM368" s="634"/>
      <c r="BN368" s="634"/>
      <c r="BO368" s="634"/>
      <c r="BP368" s="634"/>
      <c r="BQ368" s="634"/>
      <c r="BR368" s="634"/>
      <c r="BS368" s="634"/>
      <c r="BT368" s="634"/>
      <c r="BU368" s="634"/>
      <c r="BV368" s="634"/>
      <c r="BW368" s="634"/>
      <c r="BX368" s="634"/>
      <c r="BY368" s="634"/>
      <c r="BZ368" s="634"/>
      <c r="CA368" s="634"/>
      <c r="CB368" s="634"/>
      <c r="CC368" s="634"/>
      <c r="CD368" s="634"/>
      <c r="CE368" s="634"/>
      <c r="CF368" s="634"/>
    </row>
    <row r="369" spans="1:84" s="637" customFormat="1" ht="14.25" customHeight="1">
      <c r="A369" s="634"/>
      <c r="B369" s="634"/>
      <c r="C369" s="366"/>
      <c r="D369" s="596"/>
      <c r="E369" s="596"/>
      <c r="F369" s="634"/>
      <c r="G369" s="399"/>
      <c r="H369" s="399"/>
      <c r="I369" s="399"/>
      <c r="J369" s="596"/>
      <c r="K369" s="596"/>
      <c r="L369" s="596"/>
      <c r="M369" s="596"/>
      <c r="N369" s="596"/>
      <c r="O369" s="596"/>
      <c r="P369" s="596"/>
      <c r="Q369" s="596"/>
      <c r="R369" s="596"/>
      <c r="S369" s="596"/>
      <c r="T369" s="596"/>
      <c r="U369" s="596"/>
      <c r="V369" s="596"/>
      <c r="W369" s="596"/>
      <c r="X369" s="596"/>
      <c r="Y369" s="599"/>
      <c r="Z369" s="596"/>
      <c r="AA369" s="596"/>
      <c r="AB369" s="596"/>
      <c r="AC369" s="596"/>
      <c r="AD369" s="667"/>
      <c r="AE369" s="667"/>
      <c r="AF369" s="667"/>
      <c r="AG369" s="667"/>
      <c r="AH369" s="667"/>
      <c r="AI369" s="667"/>
      <c r="AJ369" s="596"/>
      <c r="AK369" s="596"/>
      <c r="AL369" s="596"/>
      <c r="AM369" s="596"/>
      <c r="AN369" s="596"/>
      <c r="AO369" s="596"/>
      <c r="AP369" s="366"/>
      <c r="AQ369" s="596"/>
      <c r="AR369" s="596"/>
      <c r="AS369" s="596"/>
      <c r="AT369" s="596"/>
      <c r="AU369" s="596"/>
      <c r="AV369" s="596"/>
      <c r="AW369" s="596"/>
      <c r="AX369" s="596"/>
      <c r="AY369" s="596"/>
      <c r="AZ369" s="596"/>
      <c r="BA369" s="596"/>
      <c r="BB369" s="596"/>
      <c r="BC369" s="596"/>
      <c r="BD369" s="596"/>
      <c r="BE369" s="599"/>
      <c r="BF369" s="634"/>
      <c r="BG369" s="634"/>
      <c r="BH369" s="634"/>
      <c r="BI369" s="634"/>
      <c r="BJ369" s="634"/>
      <c r="BK369" s="634"/>
      <c r="BL369" s="634"/>
      <c r="BM369" s="634"/>
      <c r="BN369" s="634"/>
      <c r="BO369" s="634"/>
      <c r="BP369" s="634"/>
      <c r="BQ369" s="634"/>
      <c r="BR369" s="634"/>
      <c r="BS369" s="634"/>
      <c r="BT369" s="634"/>
      <c r="BU369" s="634"/>
      <c r="BV369" s="634"/>
      <c r="BW369" s="634"/>
      <c r="BX369" s="634"/>
      <c r="BY369" s="634"/>
      <c r="BZ369" s="634"/>
      <c r="CA369" s="634"/>
      <c r="CB369" s="634"/>
      <c r="CC369" s="634"/>
      <c r="CD369" s="634"/>
      <c r="CE369" s="634"/>
      <c r="CF369" s="634"/>
    </row>
    <row r="370" spans="1:84" s="637" customFormat="1" ht="14.25" customHeight="1">
      <c r="A370" s="634"/>
      <c r="B370" s="634"/>
      <c r="C370" s="366"/>
      <c r="D370" s="596"/>
      <c r="E370" s="596"/>
      <c r="F370" s="399" t="s">
        <v>137</v>
      </c>
      <c r="G370" s="399"/>
      <c r="H370" s="399"/>
      <c r="I370" s="399"/>
      <c r="J370" s="596"/>
      <c r="K370" s="596"/>
      <c r="L370" s="596"/>
      <c r="M370" s="596"/>
      <c r="N370" s="596"/>
      <c r="O370" s="596"/>
      <c r="P370" s="596"/>
      <c r="Q370" s="596"/>
      <c r="R370" s="596"/>
      <c r="S370" s="596"/>
      <c r="T370" s="596"/>
      <c r="U370" s="596"/>
      <c r="V370" s="596"/>
      <c r="W370" s="596"/>
      <c r="X370" s="596"/>
      <c r="Y370" s="599"/>
      <c r="Z370" s="596"/>
      <c r="AA370" s="596"/>
      <c r="AB370" s="596"/>
      <c r="AC370" s="596"/>
      <c r="AD370" s="668"/>
      <c r="AE370" s="669"/>
      <c r="AF370" s="669"/>
      <c r="AG370" s="669"/>
      <c r="AH370" s="669"/>
      <c r="AI370" s="670"/>
      <c r="AJ370" s="596"/>
      <c r="AK370" s="596" t="s">
        <v>15</v>
      </c>
      <c r="AL370" s="596"/>
      <c r="AM370" s="596"/>
      <c r="AN370" s="596"/>
      <c r="AO370" s="596"/>
      <c r="AP370" s="366"/>
      <c r="AQ370" s="596"/>
      <c r="AR370" s="596"/>
      <c r="AS370" s="596"/>
      <c r="AT370" s="596"/>
      <c r="AU370" s="596"/>
      <c r="AV370" s="596"/>
      <c r="AW370" s="596"/>
      <c r="AX370" s="596"/>
      <c r="AY370" s="596"/>
      <c r="AZ370" s="596"/>
      <c r="BA370" s="596"/>
      <c r="BB370" s="596"/>
      <c r="BC370" s="596"/>
      <c r="BD370" s="596"/>
      <c r="BE370" s="599"/>
      <c r="BF370" s="634"/>
      <c r="BG370" s="634"/>
      <c r="BH370" s="634"/>
      <c r="BI370" s="634"/>
      <c r="BJ370" s="634"/>
      <c r="BK370" s="634"/>
      <c r="BL370" s="634"/>
      <c r="BM370" s="634"/>
      <c r="BN370" s="634"/>
      <c r="BO370" s="634"/>
      <c r="BP370" s="634"/>
      <c r="BQ370" s="634"/>
      <c r="BR370" s="634"/>
      <c r="BS370" s="634"/>
      <c r="BT370" s="634"/>
      <c r="BU370" s="634"/>
      <c r="BV370" s="634"/>
      <c r="BW370" s="634"/>
      <c r="BX370" s="634"/>
      <c r="BY370" s="634"/>
      <c r="BZ370" s="634"/>
      <c r="CA370" s="634"/>
      <c r="CB370" s="634"/>
      <c r="CC370" s="634"/>
      <c r="CD370" s="634"/>
      <c r="CE370" s="634"/>
      <c r="CF370" s="634"/>
    </row>
    <row r="371" spans="1:84" s="637" customFormat="1" ht="14.25" customHeight="1">
      <c r="A371" s="634"/>
      <c r="B371" s="634"/>
      <c r="C371" s="396"/>
      <c r="D371" s="600"/>
      <c r="E371" s="600"/>
      <c r="F371" s="600"/>
      <c r="G371" s="600"/>
      <c r="H371" s="600"/>
      <c r="I371" s="600"/>
      <c r="J371" s="600"/>
      <c r="K371" s="600"/>
      <c r="L371" s="600"/>
      <c r="M371" s="600"/>
      <c r="N371" s="600"/>
      <c r="O371" s="600"/>
      <c r="P371" s="600"/>
      <c r="Q371" s="600"/>
      <c r="R371" s="600"/>
      <c r="S371" s="600"/>
      <c r="T371" s="600"/>
      <c r="U371" s="600"/>
      <c r="V371" s="600"/>
      <c r="W371" s="600"/>
      <c r="X371" s="600"/>
      <c r="Y371" s="603"/>
      <c r="Z371" s="600"/>
      <c r="AA371" s="600"/>
      <c r="AB371" s="600"/>
      <c r="AC371" s="600"/>
      <c r="AD371" s="600"/>
      <c r="AE371" s="600"/>
      <c r="AF371" s="600"/>
      <c r="AG371" s="600"/>
      <c r="AH371" s="600"/>
      <c r="AI371" s="600"/>
      <c r="AJ371" s="600"/>
      <c r="AK371" s="600"/>
      <c r="AL371" s="600"/>
      <c r="AM371" s="600"/>
      <c r="AN371" s="600"/>
      <c r="AO371" s="600"/>
      <c r="AP371" s="396"/>
      <c r="AQ371" s="600"/>
      <c r="AR371" s="600"/>
      <c r="AS371" s="600"/>
      <c r="AT371" s="600"/>
      <c r="AU371" s="600"/>
      <c r="AV371" s="600"/>
      <c r="AW371" s="600"/>
      <c r="AX371" s="600"/>
      <c r="AY371" s="600"/>
      <c r="AZ371" s="600"/>
      <c r="BA371" s="600"/>
      <c r="BB371" s="600"/>
      <c r="BC371" s="600"/>
      <c r="BD371" s="600"/>
      <c r="BE371" s="603"/>
      <c r="BF371" s="634"/>
      <c r="BG371" s="634"/>
      <c r="BH371" s="634"/>
      <c r="BI371" s="634"/>
      <c r="BJ371" s="634"/>
      <c r="BK371" s="634"/>
      <c r="BL371" s="634"/>
      <c r="BM371" s="634"/>
      <c r="BN371" s="634"/>
      <c r="BO371" s="634"/>
      <c r="BP371" s="634"/>
      <c r="BQ371" s="634"/>
      <c r="BR371" s="634"/>
      <c r="BS371" s="634"/>
      <c r="BT371" s="634"/>
      <c r="BU371" s="634"/>
      <c r="BV371" s="634"/>
      <c r="BW371" s="634"/>
      <c r="BX371" s="634"/>
      <c r="BY371" s="634"/>
      <c r="BZ371" s="634"/>
      <c r="CA371" s="634"/>
      <c r="CB371" s="634"/>
      <c r="CC371" s="634"/>
      <c r="CD371" s="634"/>
      <c r="CE371" s="634"/>
      <c r="CF371" s="634"/>
    </row>
    <row r="372" spans="1:84" s="637" customFormat="1" ht="14.25" customHeight="1">
      <c r="A372" s="634"/>
      <c r="B372" s="634"/>
      <c r="C372" s="634"/>
      <c r="D372" s="634"/>
      <c r="E372" s="634"/>
      <c r="F372" s="634"/>
      <c r="G372" s="634"/>
      <c r="H372" s="634"/>
      <c r="I372" s="634"/>
      <c r="J372" s="634"/>
      <c r="K372" s="634"/>
      <c r="L372" s="634"/>
      <c r="M372" s="634"/>
      <c r="N372" s="634"/>
      <c r="O372" s="634"/>
      <c r="P372" s="634"/>
      <c r="Q372" s="634"/>
      <c r="R372" s="634"/>
      <c r="S372" s="634"/>
      <c r="T372" s="634"/>
      <c r="U372" s="634"/>
      <c r="V372" s="634"/>
      <c r="W372" s="634"/>
      <c r="X372" s="634"/>
      <c r="Y372" s="634"/>
      <c r="Z372" s="634"/>
      <c r="AA372" s="634"/>
      <c r="AB372" s="634"/>
      <c r="AC372" s="634"/>
      <c r="AD372" s="634"/>
      <c r="AE372" s="634"/>
      <c r="AF372" s="634"/>
      <c r="AG372" s="634"/>
      <c r="AH372" s="634"/>
      <c r="AI372" s="634"/>
      <c r="AJ372" s="634"/>
      <c r="AK372" s="634"/>
      <c r="AL372" s="634"/>
      <c r="AM372" s="634"/>
      <c r="AN372" s="634"/>
      <c r="AO372" s="634"/>
      <c r="AP372" s="634"/>
      <c r="AQ372" s="634"/>
      <c r="AR372" s="634"/>
      <c r="AS372" s="634"/>
      <c r="AT372" s="634"/>
      <c r="AU372" s="634"/>
      <c r="AV372" s="634"/>
      <c r="AW372" s="634"/>
      <c r="AX372" s="634"/>
      <c r="AY372" s="634"/>
      <c r="AZ372" s="634"/>
      <c r="BA372" s="634"/>
      <c r="BB372" s="634"/>
      <c r="BC372" s="634"/>
      <c r="BD372" s="634"/>
      <c r="BE372" s="634"/>
      <c r="BF372" s="634"/>
      <c r="BG372" s="634"/>
      <c r="BH372" s="634"/>
      <c r="BI372" s="634"/>
      <c r="BJ372" s="634"/>
      <c r="BK372" s="634"/>
      <c r="BL372" s="634"/>
      <c r="BM372" s="634"/>
      <c r="BN372" s="634"/>
      <c r="BO372" s="634"/>
      <c r="BP372" s="634"/>
      <c r="BQ372" s="634"/>
      <c r="BR372" s="634"/>
      <c r="BS372" s="634"/>
      <c r="BT372" s="634"/>
      <c r="BU372" s="634"/>
      <c r="BV372" s="634"/>
      <c r="BW372" s="634"/>
      <c r="BX372" s="634"/>
      <c r="BY372" s="634"/>
      <c r="BZ372" s="634"/>
      <c r="CA372" s="634"/>
      <c r="CB372" s="634"/>
      <c r="CC372" s="634"/>
      <c r="CD372" s="634"/>
      <c r="CE372" s="634"/>
      <c r="CF372" s="634"/>
    </row>
    <row r="373" spans="1:84" s="637" customFormat="1" ht="14.25" customHeight="1">
      <c r="A373" s="634"/>
      <c r="B373" s="634"/>
      <c r="C373" s="634"/>
      <c r="D373" s="634"/>
      <c r="E373" s="634"/>
      <c r="F373" s="634"/>
      <c r="G373" s="634"/>
      <c r="H373" s="634"/>
      <c r="I373" s="634"/>
      <c r="J373" s="634"/>
      <c r="K373" s="634"/>
      <c r="L373" s="634"/>
      <c r="M373" s="634"/>
      <c r="N373" s="634"/>
      <c r="O373" s="634"/>
      <c r="P373" s="634"/>
      <c r="Q373" s="634"/>
      <c r="R373" s="634"/>
      <c r="S373" s="634"/>
      <c r="T373" s="634"/>
      <c r="U373" s="634"/>
      <c r="V373" s="634"/>
      <c r="W373" s="634"/>
      <c r="X373" s="634"/>
      <c r="Y373" s="634"/>
      <c r="Z373" s="634"/>
      <c r="AA373" s="634"/>
      <c r="AB373" s="634"/>
      <c r="AC373" s="634"/>
      <c r="AD373" s="563" t="str">
        <f>IF(AD370=AH339,"OK","TEST NEGETIF, FAUX, voir total Investissement et Financement")</f>
        <v>OK</v>
      </c>
      <c r="AE373" s="693"/>
      <c r="AF373" s="693"/>
      <c r="AG373" s="693"/>
      <c r="AH373" s="693"/>
      <c r="AI373" s="693"/>
      <c r="AJ373" s="693"/>
      <c r="AK373" s="693"/>
      <c r="AL373" s="693"/>
      <c r="AM373" s="693"/>
      <c r="AN373" s="693"/>
      <c r="AO373" s="693"/>
      <c r="AP373" s="693"/>
      <c r="AQ373" s="693"/>
      <c r="AR373" s="693"/>
      <c r="AS373" s="693"/>
      <c r="AT373" s="693"/>
      <c r="AU373" s="693"/>
      <c r="AV373" s="693"/>
      <c r="AW373" s="693"/>
      <c r="AX373" s="693"/>
      <c r="AY373" s="693"/>
      <c r="AZ373" s="693"/>
      <c r="BA373" s="693"/>
      <c r="BB373" s="693"/>
      <c r="BC373" s="693"/>
      <c r="BD373" s="694"/>
      <c r="BE373" s="694"/>
      <c r="BF373" s="634"/>
      <c r="BG373" s="634"/>
      <c r="BH373" s="634"/>
      <c r="BI373" s="634"/>
      <c r="BJ373" s="634"/>
      <c r="BK373" s="634"/>
      <c r="BL373" s="634"/>
      <c r="BM373" s="634"/>
      <c r="BN373" s="634"/>
      <c r="BO373" s="634"/>
      <c r="BP373" s="634"/>
      <c r="BQ373" s="634"/>
      <c r="BR373" s="634"/>
      <c r="BS373" s="634"/>
      <c r="BT373" s="634"/>
      <c r="BU373" s="634"/>
      <c r="BV373" s="634"/>
      <c r="BW373" s="634"/>
      <c r="BX373" s="634"/>
      <c r="BY373" s="634"/>
      <c r="BZ373" s="634"/>
      <c r="CA373" s="634"/>
      <c r="CB373" s="634"/>
      <c r="CC373" s="634"/>
      <c r="CD373" s="634"/>
      <c r="CE373" s="634"/>
      <c r="CF373" s="634"/>
    </row>
    <row r="374" spans="1:84" s="637" customFormat="1" ht="14.25" customHeight="1">
      <c r="A374" s="634"/>
      <c r="B374" s="634"/>
      <c r="C374" s="634"/>
      <c r="D374" s="634"/>
      <c r="E374" s="634"/>
      <c r="F374" s="634"/>
      <c r="G374" s="634"/>
      <c r="H374" s="634"/>
      <c r="I374" s="634"/>
      <c r="J374" s="634"/>
      <c r="K374" s="634"/>
      <c r="L374" s="634"/>
      <c r="M374" s="634"/>
      <c r="N374" s="634"/>
      <c r="O374" s="634"/>
      <c r="P374" s="634"/>
      <c r="Q374" s="634"/>
      <c r="R374" s="634"/>
      <c r="S374" s="634"/>
      <c r="T374" s="634"/>
      <c r="U374" s="634"/>
      <c r="V374" s="634"/>
      <c r="W374" s="634"/>
      <c r="X374" s="634"/>
      <c r="Y374" s="634"/>
      <c r="Z374" s="634"/>
      <c r="AA374" s="634"/>
      <c r="AB374" s="634"/>
      <c r="AC374" s="634"/>
      <c r="AD374" s="634"/>
      <c r="AE374" s="634"/>
      <c r="AF374" s="634"/>
      <c r="AG374" s="634"/>
      <c r="AH374" s="634"/>
      <c r="AI374" s="634"/>
      <c r="AJ374" s="634"/>
      <c r="AK374" s="634"/>
      <c r="AL374" s="634"/>
      <c r="AM374" s="634"/>
      <c r="AN374" s="634"/>
      <c r="AO374" s="634"/>
      <c r="AP374" s="634"/>
      <c r="AQ374" s="634"/>
      <c r="AR374" s="634"/>
      <c r="AS374" s="634"/>
      <c r="AT374" s="634"/>
      <c r="AU374" s="634"/>
      <c r="AV374" s="634"/>
      <c r="AW374" s="634"/>
      <c r="AX374" s="634"/>
      <c r="AY374" s="634"/>
      <c r="AZ374" s="634"/>
      <c r="BA374" s="634"/>
      <c r="BB374" s="634"/>
      <c r="BC374" s="634"/>
      <c r="BD374" s="634"/>
      <c r="BE374" s="634"/>
      <c r="BF374" s="634"/>
      <c r="BG374" s="634"/>
      <c r="BH374" s="634"/>
      <c r="BI374" s="634"/>
      <c r="BJ374" s="634"/>
      <c r="BK374" s="634"/>
      <c r="BL374" s="634"/>
      <c r="BM374" s="634"/>
      <c r="BN374" s="634"/>
      <c r="BO374" s="634"/>
      <c r="BP374" s="634"/>
      <c r="BQ374" s="634"/>
      <c r="BR374" s="634"/>
      <c r="BS374" s="634"/>
      <c r="BT374" s="634"/>
      <c r="BU374" s="634"/>
      <c r="BV374" s="634"/>
      <c r="BW374" s="634"/>
      <c r="BX374" s="634"/>
      <c r="BY374" s="634"/>
      <c r="BZ374" s="634"/>
      <c r="CA374" s="634"/>
      <c r="CB374" s="634"/>
      <c r="CC374" s="634"/>
      <c r="CD374" s="634"/>
      <c r="CE374" s="634"/>
      <c r="CF374" s="634"/>
    </row>
    <row r="375" spans="1:84" s="637" customFormat="1" ht="14.25" customHeight="1">
      <c r="A375" s="634"/>
      <c r="B375" s="634"/>
      <c r="C375" s="649" t="s">
        <v>138</v>
      </c>
      <c r="D375" s="651"/>
      <c r="E375" s="651"/>
      <c r="F375" s="651"/>
      <c r="G375" s="651"/>
      <c r="H375" s="651"/>
      <c r="I375" s="651"/>
      <c r="J375" s="651"/>
      <c r="K375" s="573"/>
      <c r="L375" s="573"/>
      <c r="M375" s="573"/>
      <c r="N375" s="573"/>
      <c r="O375" s="573"/>
      <c r="P375" s="573"/>
      <c r="Q375" s="573"/>
      <c r="R375" s="573"/>
      <c r="S375" s="573"/>
      <c r="T375" s="573"/>
      <c r="U375" s="573"/>
      <c r="V375" s="573"/>
      <c r="W375" s="573"/>
      <c r="X375" s="573"/>
      <c r="Y375" s="573"/>
      <c r="Z375" s="573"/>
      <c r="AA375" s="573"/>
      <c r="AB375" s="573"/>
      <c r="AC375" s="573"/>
      <c r="AD375" s="576"/>
      <c r="AE375" s="393"/>
      <c r="AF375" s="573" t="str">
        <f>"Etat "&amp;anref</f>
        <v>Etat </v>
      </c>
      <c r="AG375" s="573"/>
      <c r="AH375" s="573"/>
      <c r="AI375" s="573"/>
      <c r="AJ375" s="573"/>
      <c r="AK375" s="573"/>
      <c r="AL375" s="573"/>
      <c r="AM375" s="576"/>
      <c r="AN375" s="393"/>
      <c r="AO375" s="573" t="s">
        <v>139</v>
      </c>
      <c r="AP375" s="573"/>
      <c r="AQ375" s="573"/>
      <c r="AR375" s="573"/>
      <c r="AS375" s="573"/>
      <c r="AT375" s="573"/>
      <c r="AU375" s="573"/>
      <c r="AV375" s="576"/>
      <c r="AW375" s="393"/>
      <c r="AX375" s="573" t="s">
        <v>128</v>
      </c>
      <c r="AY375" s="573"/>
      <c r="AZ375" s="573"/>
      <c r="BA375" s="573"/>
      <c r="BB375" s="573"/>
      <c r="BC375" s="573"/>
      <c r="BD375" s="573"/>
      <c r="BE375" s="576"/>
      <c r="BF375" s="634"/>
      <c r="BG375" s="634"/>
      <c r="BH375" s="634"/>
      <c r="BI375" s="634"/>
      <c r="BJ375" s="634"/>
      <c r="BK375" s="634"/>
      <c r="BL375" s="634"/>
      <c r="BM375" s="634"/>
      <c r="BN375" s="634"/>
      <c r="BO375" s="634"/>
      <c r="BP375" s="634"/>
      <c r="BQ375" s="634"/>
      <c r="BR375" s="634"/>
      <c r="BS375" s="634"/>
      <c r="BT375" s="634"/>
      <c r="BU375" s="634"/>
      <c r="BV375" s="634"/>
      <c r="BW375" s="634"/>
      <c r="BX375" s="634"/>
      <c r="BY375" s="634"/>
      <c r="BZ375" s="634"/>
      <c r="CA375" s="634"/>
      <c r="CB375" s="634"/>
      <c r="CC375" s="634"/>
      <c r="CD375" s="634"/>
      <c r="CE375" s="634"/>
      <c r="CF375" s="634"/>
    </row>
    <row r="376" spans="1:84" s="637" customFormat="1" ht="14.25" customHeight="1">
      <c r="A376" s="634"/>
      <c r="B376" s="634"/>
      <c r="C376" s="366"/>
      <c r="D376" s="596"/>
      <c r="E376" s="596"/>
      <c r="F376" s="596"/>
      <c r="G376" s="596"/>
      <c r="H376" s="596"/>
      <c r="I376" s="596"/>
      <c r="J376" s="596"/>
      <c r="K376" s="596"/>
      <c r="L376" s="596"/>
      <c r="M376" s="596"/>
      <c r="N376" s="596"/>
      <c r="O376" s="596"/>
      <c r="P376" s="596"/>
      <c r="Q376" s="596"/>
      <c r="R376" s="596"/>
      <c r="S376" s="596"/>
      <c r="T376" s="596"/>
      <c r="U376" s="596"/>
      <c r="V376" s="596"/>
      <c r="W376" s="596"/>
      <c r="X376" s="596"/>
      <c r="Y376" s="596"/>
      <c r="Z376" s="596"/>
      <c r="AA376" s="596"/>
      <c r="AB376" s="596"/>
      <c r="AC376" s="596"/>
      <c r="AD376" s="599"/>
      <c r="AE376" s="366"/>
      <c r="AF376" s="596"/>
      <c r="AG376" s="596"/>
      <c r="AH376" s="596"/>
      <c r="AI376" s="596"/>
      <c r="AJ376" s="596"/>
      <c r="AK376" s="596"/>
      <c r="AL376" s="596"/>
      <c r="AM376" s="599"/>
      <c r="AN376" s="366"/>
      <c r="AO376" s="596"/>
      <c r="AP376" s="596"/>
      <c r="AQ376" s="596"/>
      <c r="AR376" s="596"/>
      <c r="AS376" s="596"/>
      <c r="AT376" s="596"/>
      <c r="AU376" s="596"/>
      <c r="AV376" s="599"/>
      <c r="AW376" s="366"/>
      <c r="AX376" s="596"/>
      <c r="AY376" s="596"/>
      <c r="AZ376" s="596"/>
      <c r="BA376" s="596"/>
      <c r="BB376" s="596"/>
      <c r="BC376" s="596"/>
      <c r="BD376" s="596"/>
      <c r="BE376" s="599"/>
      <c r="BF376" s="634"/>
      <c r="BG376" s="634"/>
      <c r="BH376" s="634"/>
      <c r="BI376" s="634"/>
      <c r="BJ376" s="634"/>
      <c r="BK376" s="634"/>
      <c r="BL376" s="634"/>
      <c r="BM376" s="634"/>
      <c r="BN376" s="634"/>
      <c r="BO376" s="634"/>
      <c r="BP376" s="634"/>
      <c r="BQ376" s="634"/>
      <c r="BR376" s="634"/>
      <c r="BS376" s="634"/>
      <c r="BT376" s="634"/>
      <c r="BU376" s="634"/>
      <c r="BV376" s="634"/>
      <c r="BW376" s="634"/>
      <c r="BX376" s="634"/>
      <c r="BY376" s="634"/>
      <c r="BZ376" s="634"/>
      <c r="CA376" s="634"/>
      <c r="CB376" s="634"/>
      <c r="CC376" s="634"/>
      <c r="CD376" s="634"/>
      <c r="CE376" s="634"/>
      <c r="CF376" s="634"/>
    </row>
    <row r="377" spans="1:84" s="637" customFormat="1" ht="14.25" customHeight="1">
      <c r="A377" s="634"/>
      <c r="B377" s="634"/>
      <c r="C377" s="366"/>
      <c r="D377" s="308" t="s">
        <v>23</v>
      </c>
      <c r="E377" s="695"/>
      <c r="F377" s="695"/>
      <c r="G377" s="695"/>
      <c r="H377" s="695"/>
      <c r="I377" s="695"/>
      <c r="J377" s="695"/>
      <c r="K377" s="695"/>
      <c r="L377" s="695"/>
      <c r="M377" s="695"/>
      <c r="N377" s="695"/>
      <c r="O377" s="695"/>
      <c r="P377" s="695"/>
      <c r="Q377" s="695"/>
      <c r="R377" s="695"/>
      <c r="S377" s="695"/>
      <c r="T377" s="695"/>
      <c r="U377" s="695"/>
      <c r="V377" s="695"/>
      <c r="W377" s="695"/>
      <c r="X377" s="695"/>
      <c r="Y377" s="695"/>
      <c r="Z377" s="695"/>
      <c r="AA377" s="695"/>
      <c r="AB377" s="695"/>
      <c r="AC377" s="695"/>
      <c r="AD377" s="599"/>
      <c r="AE377" s="366"/>
      <c r="AF377" s="310" t="s">
        <v>23</v>
      </c>
      <c r="AG377" s="309"/>
      <c r="AH377" s="309"/>
      <c r="AI377" s="309"/>
      <c r="AJ377" s="309"/>
      <c r="AK377" s="309"/>
      <c r="AL377" s="309"/>
      <c r="AM377" s="599"/>
      <c r="AN377" s="366"/>
      <c r="AO377" s="310"/>
      <c r="AP377" s="309"/>
      <c r="AQ377" s="309"/>
      <c r="AR377" s="309"/>
      <c r="AS377" s="309"/>
      <c r="AT377" s="309"/>
      <c r="AU377" s="309"/>
      <c r="AV377" s="599"/>
      <c r="AW377" s="366"/>
      <c r="AX377" s="309"/>
      <c r="AY377" s="309"/>
      <c r="AZ377" s="309"/>
      <c r="BA377" s="309"/>
      <c r="BB377" s="309"/>
      <c r="BC377" s="309"/>
      <c r="BD377" s="309"/>
      <c r="BE377" s="599"/>
      <c r="BF377" s="634"/>
      <c r="BG377" s="634"/>
      <c r="BH377" s="634"/>
      <c r="BI377" s="634"/>
      <c r="BJ377" s="634"/>
      <c r="BK377" s="634"/>
      <c r="BL377" s="634"/>
      <c r="BM377" s="634"/>
      <c r="BN377" s="634"/>
      <c r="BO377" s="634"/>
      <c r="BP377" s="634"/>
      <c r="BQ377" s="634"/>
      <c r="BR377" s="634"/>
      <c r="BS377" s="634"/>
      <c r="BT377" s="634"/>
      <c r="BU377" s="634"/>
      <c r="BV377" s="634"/>
      <c r="BW377" s="634"/>
      <c r="BX377" s="634"/>
      <c r="BY377" s="634"/>
      <c r="BZ377" s="634"/>
      <c r="CA377" s="634"/>
      <c r="CB377" s="634"/>
      <c r="CC377" s="634"/>
      <c r="CD377" s="634"/>
      <c r="CE377" s="634"/>
      <c r="CF377" s="634"/>
    </row>
    <row r="378" spans="1:84" s="637" customFormat="1" ht="14.25" customHeight="1">
      <c r="A378" s="634"/>
      <c r="B378" s="634"/>
      <c r="C378" s="366"/>
      <c r="D378" s="308" t="s">
        <v>23</v>
      </c>
      <c r="E378" s="695"/>
      <c r="F378" s="695"/>
      <c r="G378" s="695"/>
      <c r="H378" s="695"/>
      <c r="I378" s="695"/>
      <c r="J378" s="695"/>
      <c r="K378" s="695"/>
      <c r="L378" s="695"/>
      <c r="M378" s="695"/>
      <c r="N378" s="695"/>
      <c r="O378" s="695"/>
      <c r="P378" s="695"/>
      <c r="Q378" s="695"/>
      <c r="R378" s="695"/>
      <c r="S378" s="695"/>
      <c r="T378" s="695"/>
      <c r="U378" s="695"/>
      <c r="V378" s="695"/>
      <c r="W378" s="695"/>
      <c r="X378" s="695"/>
      <c r="Y378" s="695"/>
      <c r="Z378" s="695"/>
      <c r="AA378" s="695"/>
      <c r="AB378" s="695"/>
      <c r="AC378" s="695"/>
      <c r="AD378" s="599"/>
      <c r="AE378" s="366"/>
      <c r="AF378" s="310"/>
      <c r="AG378" s="309"/>
      <c r="AH378" s="309"/>
      <c r="AI378" s="309"/>
      <c r="AJ378" s="309"/>
      <c r="AK378" s="309"/>
      <c r="AL378" s="309"/>
      <c r="AM378" s="599"/>
      <c r="AN378" s="366"/>
      <c r="AO378" s="310"/>
      <c r="AP378" s="309"/>
      <c r="AQ378" s="309"/>
      <c r="AR378" s="309"/>
      <c r="AS378" s="309"/>
      <c r="AT378" s="309"/>
      <c r="AU378" s="309"/>
      <c r="AV378" s="599"/>
      <c r="AW378" s="366"/>
      <c r="AX378" s="309"/>
      <c r="AY378" s="309"/>
      <c r="AZ378" s="309"/>
      <c r="BA378" s="309"/>
      <c r="BB378" s="309"/>
      <c r="BC378" s="309"/>
      <c r="BD378" s="309"/>
      <c r="BE378" s="599"/>
      <c r="BF378" s="634"/>
      <c r="BG378" s="634"/>
      <c r="BH378" s="634"/>
      <c r="BI378" s="634"/>
      <c r="BJ378" s="634"/>
      <c r="BK378" s="634"/>
      <c r="BL378" s="634"/>
      <c r="BM378" s="634"/>
      <c r="BN378" s="634"/>
      <c r="BO378" s="634"/>
      <c r="BP378" s="634"/>
      <c r="BQ378" s="634"/>
      <c r="BR378" s="634"/>
      <c r="BS378" s="634"/>
      <c r="BT378" s="634"/>
      <c r="BU378" s="634"/>
      <c r="BV378" s="634"/>
      <c r="BW378" s="634"/>
      <c r="BX378" s="634"/>
      <c r="BY378" s="634"/>
      <c r="BZ378" s="634"/>
      <c r="CA378" s="634"/>
      <c r="CB378" s="634"/>
      <c r="CC378" s="634"/>
      <c r="CD378" s="634"/>
      <c r="CE378" s="634"/>
      <c r="CF378" s="634"/>
    </row>
    <row r="379" spans="1:84" s="637" customFormat="1" ht="14.25" customHeight="1">
      <c r="A379" s="634"/>
      <c r="B379" s="634"/>
      <c r="C379" s="366"/>
      <c r="D379" s="308"/>
      <c r="E379" s="695"/>
      <c r="F379" s="695"/>
      <c r="G379" s="695"/>
      <c r="H379" s="695"/>
      <c r="I379" s="695"/>
      <c r="J379" s="695"/>
      <c r="K379" s="695"/>
      <c r="L379" s="695"/>
      <c r="M379" s="695"/>
      <c r="N379" s="695"/>
      <c r="O379" s="695"/>
      <c r="P379" s="695"/>
      <c r="Q379" s="695"/>
      <c r="R379" s="695"/>
      <c r="S379" s="695"/>
      <c r="T379" s="695"/>
      <c r="U379" s="695"/>
      <c r="V379" s="695"/>
      <c r="W379" s="695"/>
      <c r="X379" s="695"/>
      <c r="Y379" s="695"/>
      <c r="Z379" s="695"/>
      <c r="AA379" s="695"/>
      <c r="AB379" s="695"/>
      <c r="AC379" s="695"/>
      <c r="AD379" s="599"/>
      <c r="AE379" s="366"/>
      <c r="AF379" s="310"/>
      <c r="AG379" s="309"/>
      <c r="AH379" s="309"/>
      <c r="AI379" s="309"/>
      <c r="AJ379" s="309"/>
      <c r="AK379" s="309"/>
      <c r="AL379" s="309"/>
      <c r="AM379" s="599"/>
      <c r="AN379" s="366"/>
      <c r="AO379" s="310"/>
      <c r="AP379" s="309"/>
      <c r="AQ379" s="309"/>
      <c r="AR379" s="309"/>
      <c r="AS379" s="309"/>
      <c r="AT379" s="309"/>
      <c r="AU379" s="309"/>
      <c r="AV379" s="599"/>
      <c r="AW379" s="366"/>
      <c r="AX379" s="309"/>
      <c r="AY379" s="309"/>
      <c r="AZ379" s="309"/>
      <c r="BA379" s="309"/>
      <c r="BB379" s="309"/>
      <c r="BC379" s="309"/>
      <c r="BD379" s="309"/>
      <c r="BE379" s="599"/>
      <c r="BF379" s="634"/>
      <c r="BG379" s="634"/>
      <c r="BH379" s="634"/>
      <c r="BI379" s="634"/>
      <c r="BJ379" s="634"/>
      <c r="BK379" s="634"/>
      <c r="BL379" s="634"/>
      <c r="BM379" s="634"/>
      <c r="BN379" s="634"/>
      <c r="BO379" s="634"/>
      <c r="BP379" s="634"/>
      <c r="BQ379" s="634"/>
      <c r="BR379" s="634"/>
      <c r="BS379" s="634"/>
      <c r="BT379" s="634"/>
      <c r="BU379" s="634"/>
      <c r="BV379" s="634"/>
      <c r="BW379" s="634"/>
      <c r="BX379" s="634"/>
      <c r="BY379" s="634"/>
      <c r="BZ379" s="634"/>
      <c r="CA379" s="634"/>
      <c r="CB379" s="634"/>
      <c r="CC379" s="634"/>
      <c r="CD379" s="634"/>
      <c r="CE379" s="634"/>
      <c r="CF379" s="634"/>
    </row>
    <row r="380" spans="1:84" s="637" customFormat="1" ht="14.25" customHeight="1">
      <c r="A380" s="634"/>
      <c r="B380" s="634"/>
      <c r="C380" s="366"/>
      <c r="D380" s="308"/>
      <c r="E380" s="695"/>
      <c r="F380" s="695"/>
      <c r="G380" s="695"/>
      <c r="H380" s="695"/>
      <c r="I380" s="695"/>
      <c r="J380" s="695"/>
      <c r="K380" s="695"/>
      <c r="L380" s="695"/>
      <c r="M380" s="695"/>
      <c r="N380" s="695"/>
      <c r="O380" s="695"/>
      <c r="P380" s="695"/>
      <c r="Q380" s="695"/>
      <c r="R380" s="695"/>
      <c r="S380" s="695"/>
      <c r="T380" s="695"/>
      <c r="U380" s="695"/>
      <c r="V380" s="695"/>
      <c r="W380" s="695"/>
      <c r="X380" s="695"/>
      <c r="Y380" s="695"/>
      <c r="Z380" s="695"/>
      <c r="AA380" s="695"/>
      <c r="AB380" s="695"/>
      <c r="AC380" s="695"/>
      <c r="AD380" s="599"/>
      <c r="AE380" s="366"/>
      <c r="AF380" s="310"/>
      <c r="AG380" s="309"/>
      <c r="AH380" s="309"/>
      <c r="AI380" s="309"/>
      <c r="AJ380" s="309"/>
      <c r="AK380" s="309"/>
      <c r="AL380" s="309"/>
      <c r="AM380" s="599"/>
      <c r="AN380" s="366"/>
      <c r="AO380" s="310"/>
      <c r="AP380" s="309"/>
      <c r="AQ380" s="309"/>
      <c r="AR380" s="309"/>
      <c r="AS380" s="309"/>
      <c r="AT380" s="309"/>
      <c r="AU380" s="309"/>
      <c r="AV380" s="599"/>
      <c r="AW380" s="366"/>
      <c r="AX380" s="309"/>
      <c r="AY380" s="309"/>
      <c r="AZ380" s="309"/>
      <c r="BA380" s="309"/>
      <c r="BB380" s="309"/>
      <c r="BC380" s="309"/>
      <c r="BD380" s="309"/>
      <c r="BE380" s="599"/>
      <c r="BF380" s="634"/>
      <c r="BG380" s="634"/>
      <c r="BH380" s="634"/>
      <c r="BI380" s="634"/>
      <c r="BJ380" s="634"/>
      <c r="BK380" s="634"/>
      <c r="BL380" s="634"/>
      <c r="BM380" s="634"/>
      <c r="BN380" s="634"/>
      <c r="BO380" s="634"/>
      <c r="BP380" s="634"/>
      <c r="BQ380" s="634"/>
      <c r="BR380" s="634"/>
      <c r="BS380" s="634"/>
      <c r="BT380" s="634"/>
      <c r="BU380" s="634"/>
      <c r="BV380" s="634"/>
      <c r="BW380" s="634"/>
      <c r="BX380" s="634"/>
      <c r="BY380" s="634"/>
      <c r="BZ380" s="634"/>
      <c r="CA380" s="634"/>
      <c r="CB380" s="634"/>
      <c r="CC380" s="634"/>
      <c r="CD380" s="634"/>
      <c r="CE380" s="634"/>
      <c r="CF380" s="634"/>
    </row>
    <row r="381" spans="1:84" s="637" customFormat="1" ht="14.25" customHeight="1">
      <c r="A381" s="634"/>
      <c r="B381" s="634"/>
      <c r="C381" s="366"/>
      <c r="D381" s="308"/>
      <c r="E381" s="695"/>
      <c r="F381" s="695"/>
      <c r="G381" s="695"/>
      <c r="H381" s="695"/>
      <c r="I381" s="695"/>
      <c r="J381" s="695"/>
      <c r="K381" s="695"/>
      <c r="L381" s="695"/>
      <c r="M381" s="695"/>
      <c r="N381" s="695"/>
      <c r="O381" s="695"/>
      <c r="P381" s="695"/>
      <c r="Q381" s="695"/>
      <c r="R381" s="695"/>
      <c r="S381" s="695"/>
      <c r="T381" s="695"/>
      <c r="U381" s="695"/>
      <c r="V381" s="695"/>
      <c r="W381" s="695"/>
      <c r="X381" s="695"/>
      <c r="Y381" s="695"/>
      <c r="Z381" s="695"/>
      <c r="AA381" s="695"/>
      <c r="AB381" s="695"/>
      <c r="AC381" s="695"/>
      <c r="AD381" s="599"/>
      <c r="AE381" s="366"/>
      <c r="AF381" s="310"/>
      <c r="AG381" s="309"/>
      <c r="AH381" s="309"/>
      <c r="AI381" s="309"/>
      <c r="AJ381" s="309"/>
      <c r="AK381" s="309"/>
      <c r="AL381" s="309"/>
      <c r="AM381" s="599"/>
      <c r="AN381" s="366"/>
      <c r="AO381" s="310"/>
      <c r="AP381" s="309"/>
      <c r="AQ381" s="309"/>
      <c r="AR381" s="309"/>
      <c r="AS381" s="309"/>
      <c r="AT381" s="309"/>
      <c r="AU381" s="309"/>
      <c r="AV381" s="599"/>
      <c r="AW381" s="366"/>
      <c r="AX381" s="309"/>
      <c r="AY381" s="309"/>
      <c r="AZ381" s="309"/>
      <c r="BA381" s="309"/>
      <c r="BB381" s="309"/>
      <c r="BC381" s="309"/>
      <c r="BD381" s="309"/>
      <c r="BE381" s="599"/>
      <c r="BF381" s="634"/>
      <c r="BG381" s="634"/>
      <c r="BH381" s="634"/>
      <c r="BI381" s="634"/>
      <c r="BJ381" s="634"/>
      <c r="BK381" s="634"/>
      <c r="BL381" s="634"/>
      <c r="BM381" s="634"/>
      <c r="BN381" s="634"/>
      <c r="BO381" s="634"/>
      <c r="BP381" s="634"/>
      <c r="BQ381" s="634"/>
      <c r="BR381" s="634"/>
      <c r="BS381" s="634"/>
      <c r="BT381" s="634"/>
      <c r="BU381" s="634"/>
      <c r="BV381" s="634"/>
      <c r="BW381" s="634"/>
      <c r="BX381" s="634"/>
      <c r="BY381" s="634"/>
      <c r="BZ381" s="634"/>
      <c r="CA381" s="634"/>
      <c r="CB381" s="634"/>
      <c r="CC381" s="634"/>
      <c r="CD381" s="634"/>
      <c r="CE381" s="634"/>
      <c r="CF381" s="634"/>
    </row>
    <row r="382" spans="1:84" s="637" customFormat="1" ht="14.25" customHeight="1">
      <c r="A382" s="634"/>
      <c r="B382" s="634"/>
      <c r="C382" s="366"/>
      <c r="D382" s="308"/>
      <c r="E382" s="695"/>
      <c r="F382" s="695"/>
      <c r="G382" s="695"/>
      <c r="H382" s="695"/>
      <c r="I382" s="695"/>
      <c r="J382" s="695"/>
      <c r="K382" s="695"/>
      <c r="L382" s="695"/>
      <c r="M382" s="695"/>
      <c r="N382" s="695"/>
      <c r="O382" s="695"/>
      <c r="P382" s="695"/>
      <c r="Q382" s="695"/>
      <c r="R382" s="695"/>
      <c r="S382" s="695"/>
      <c r="T382" s="695"/>
      <c r="U382" s="695"/>
      <c r="V382" s="695"/>
      <c r="W382" s="695"/>
      <c r="X382" s="695"/>
      <c r="Y382" s="695"/>
      <c r="Z382" s="695"/>
      <c r="AA382" s="695"/>
      <c r="AB382" s="695"/>
      <c r="AC382" s="695"/>
      <c r="AD382" s="599"/>
      <c r="AE382" s="366"/>
      <c r="AF382" s="310"/>
      <c r="AG382" s="309"/>
      <c r="AH382" s="309"/>
      <c r="AI382" s="309"/>
      <c r="AJ382" s="309"/>
      <c r="AK382" s="309"/>
      <c r="AL382" s="309"/>
      <c r="AM382" s="599"/>
      <c r="AN382" s="366"/>
      <c r="AO382" s="310"/>
      <c r="AP382" s="309"/>
      <c r="AQ382" s="309"/>
      <c r="AR382" s="309"/>
      <c r="AS382" s="309"/>
      <c r="AT382" s="309"/>
      <c r="AU382" s="309"/>
      <c r="AV382" s="599"/>
      <c r="AW382" s="366"/>
      <c r="AX382" s="309"/>
      <c r="AY382" s="309"/>
      <c r="AZ382" s="309"/>
      <c r="BA382" s="309"/>
      <c r="BB382" s="309"/>
      <c r="BC382" s="309"/>
      <c r="BD382" s="309"/>
      <c r="BE382" s="599"/>
      <c r="BF382" s="634"/>
      <c r="BG382" s="634"/>
      <c r="BH382" s="634"/>
      <c r="BI382" s="634"/>
      <c r="BJ382" s="634"/>
      <c r="BK382" s="634"/>
      <c r="BL382" s="634"/>
      <c r="BM382" s="634"/>
      <c r="BN382" s="634"/>
      <c r="BO382" s="634"/>
      <c r="BP382" s="634"/>
      <c r="BQ382" s="634"/>
      <c r="BR382" s="634"/>
      <c r="BS382" s="634"/>
      <c r="BT382" s="634"/>
      <c r="BU382" s="634"/>
      <c r="BV382" s="634"/>
      <c r="BW382" s="634"/>
      <c r="BX382" s="634"/>
      <c r="BY382" s="634"/>
      <c r="BZ382" s="634"/>
      <c r="CA382" s="634"/>
      <c r="CB382" s="634"/>
      <c r="CC382" s="634"/>
      <c r="CD382" s="634"/>
      <c r="CE382" s="634"/>
      <c r="CF382" s="634"/>
    </row>
    <row r="383" spans="1:84" s="637" customFormat="1" ht="14.25" customHeight="1">
      <c r="A383" s="634"/>
      <c r="B383" s="634"/>
      <c r="C383" s="366"/>
      <c r="D383" s="308"/>
      <c r="E383" s="695"/>
      <c r="F383" s="695"/>
      <c r="G383" s="695"/>
      <c r="H383" s="695"/>
      <c r="I383" s="695"/>
      <c r="J383" s="695"/>
      <c r="K383" s="695"/>
      <c r="L383" s="695"/>
      <c r="M383" s="695"/>
      <c r="N383" s="695"/>
      <c r="O383" s="695"/>
      <c r="P383" s="695"/>
      <c r="Q383" s="695"/>
      <c r="R383" s="695"/>
      <c r="S383" s="695"/>
      <c r="T383" s="695"/>
      <c r="U383" s="695"/>
      <c r="V383" s="695"/>
      <c r="W383" s="695"/>
      <c r="X383" s="695"/>
      <c r="Y383" s="695"/>
      <c r="Z383" s="695"/>
      <c r="AA383" s="695"/>
      <c r="AB383" s="695"/>
      <c r="AC383" s="695"/>
      <c r="AD383" s="599"/>
      <c r="AE383" s="366"/>
      <c r="AF383" s="309"/>
      <c r="AG383" s="309"/>
      <c r="AH383" s="309"/>
      <c r="AI383" s="309"/>
      <c r="AJ383" s="309"/>
      <c r="AK383" s="309"/>
      <c r="AL383" s="309"/>
      <c r="AM383" s="599"/>
      <c r="AN383" s="366"/>
      <c r="AO383" s="309"/>
      <c r="AP383" s="309"/>
      <c r="AQ383" s="309"/>
      <c r="AR383" s="309"/>
      <c r="AS383" s="309"/>
      <c r="AT383" s="309"/>
      <c r="AU383" s="309"/>
      <c r="AV383" s="599"/>
      <c r="AW383" s="366"/>
      <c r="AX383" s="309"/>
      <c r="AY383" s="309"/>
      <c r="AZ383" s="309"/>
      <c r="BA383" s="309"/>
      <c r="BB383" s="309"/>
      <c r="BC383" s="309"/>
      <c r="BD383" s="309"/>
      <c r="BE383" s="599"/>
      <c r="BF383" s="634"/>
      <c r="BG383" s="634"/>
      <c r="BH383" s="634"/>
      <c r="BI383" s="634"/>
      <c r="BJ383" s="634"/>
      <c r="BK383" s="634"/>
      <c r="BL383" s="634"/>
      <c r="BM383" s="634"/>
      <c r="BN383" s="634"/>
      <c r="BO383" s="634"/>
      <c r="BP383" s="634"/>
      <c r="BQ383" s="634"/>
      <c r="BR383" s="634"/>
      <c r="BS383" s="634"/>
      <c r="BT383" s="634"/>
      <c r="BU383" s="634"/>
      <c r="BV383" s="634"/>
      <c r="BW383" s="634"/>
      <c r="BX383" s="634"/>
      <c r="BY383" s="634"/>
      <c r="BZ383" s="634"/>
      <c r="CA383" s="634"/>
      <c r="CB383" s="634"/>
      <c r="CC383" s="634"/>
      <c r="CD383" s="634"/>
      <c r="CE383" s="634"/>
      <c r="CF383" s="634"/>
    </row>
    <row r="384" spans="1:84" s="637" customFormat="1" ht="14.25" customHeight="1">
      <c r="A384" s="634"/>
      <c r="B384" s="634"/>
      <c r="C384" s="366"/>
      <c r="D384" s="308"/>
      <c r="E384" s="695"/>
      <c r="F384" s="695"/>
      <c r="G384" s="695"/>
      <c r="H384" s="695"/>
      <c r="I384" s="695"/>
      <c r="J384" s="695"/>
      <c r="K384" s="695"/>
      <c r="L384" s="695"/>
      <c r="M384" s="695"/>
      <c r="N384" s="695"/>
      <c r="O384" s="695"/>
      <c r="P384" s="695"/>
      <c r="Q384" s="695"/>
      <c r="R384" s="695"/>
      <c r="S384" s="695"/>
      <c r="T384" s="695"/>
      <c r="U384" s="695"/>
      <c r="V384" s="695"/>
      <c r="W384" s="695"/>
      <c r="X384" s="695"/>
      <c r="Y384" s="695"/>
      <c r="Z384" s="695"/>
      <c r="AA384" s="695"/>
      <c r="AB384" s="695"/>
      <c r="AC384" s="695"/>
      <c r="AD384" s="599"/>
      <c r="AE384" s="366"/>
      <c r="AF384" s="309"/>
      <c r="AG384" s="309"/>
      <c r="AH384" s="309"/>
      <c r="AI384" s="309"/>
      <c r="AJ384" s="309"/>
      <c r="AK384" s="309"/>
      <c r="AL384" s="309"/>
      <c r="AM384" s="599"/>
      <c r="AN384" s="366"/>
      <c r="AO384" s="309"/>
      <c r="AP384" s="309"/>
      <c r="AQ384" s="309"/>
      <c r="AR384" s="309"/>
      <c r="AS384" s="309"/>
      <c r="AT384" s="309"/>
      <c r="AU384" s="309"/>
      <c r="AV384" s="599"/>
      <c r="AW384" s="366"/>
      <c r="AX384" s="309"/>
      <c r="AY384" s="309"/>
      <c r="AZ384" s="309"/>
      <c r="BA384" s="309"/>
      <c r="BB384" s="309"/>
      <c r="BC384" s="309"/>
      <c r="BD384" s="309"/>
      <c r="BE384" s="599"/>
      <c r="BF384" s="634"/>
      <c r="BG384" s="634"/>
      <c r="BH384" s="634"/>
      <c r="BI384" s="634"/>
      <c r="BJ384" s="634"/>
      <c r="BK384" s="634"/>
      <c r="BL384" s="634"/>
      <c r="BM384" s="634"/>
      <c r="BN384" s="634"/>
      <c r="BO384" s="634"/>
      <c r="BP384" s="634"/>
      <c r="BQ384" s="634"/>
      <c r="BR384" s="634"/>
      <c r="BS384" s="634"/>
      <c r="BT384" s="634"/>
      <c r="BU384" s="634"/>
      <c r="BV384" s="634"/>
      <c r="BW384" s="634"/>
      <c r="BX384" s="634"/>
      <c r="BY384" s="634"/>
      <c r="BZ384" s="634"/>
      <c r="CA384" s="634"/>
      <c r="CB384" s="634"/>
      <c r="CC384" s="634"/>
      <c r="CD384" s="634"/>
      <c r="CE384" s="634"/>
      <c r="CF384" s="634"/>
    </row>
    <row r="385" spans="1:84" s="637" customFormat="1" ht="14.25" customHeight="1">
      <c r="A385" s="634"/>
      <c r="B385" s="634"/>
      <c r="C385" s="366"/>
      <c r="D385" s="308"/>
      <c r="E385" s="695"/>
      <c r="F385" s="695"/>
      <c r="G385" s="695"/>
      <c r="H385" s="695"/>
      <c r="I385" s="695"/>
      <c r="J385" s="695"/>
      <c r="K385" s="695"/>
      <c r="L385" s="695"/>
      <c r="M385" s="695"/>
      <c r="N385" s="695"/>
      <c r="O385" s="695"/>
      <c r="P385" s="695"/>
      <c r="Q385" s="695"/>
      <c r="R385" s="695"/>
      <c r="S385" s="695"/>
      <c r="T385" s="695"/>
      <c r="U385" s="695"/>
      <c r="V385" s="695"/>
      <c r="W385" s="695"/>
      <c r="X385" s="695"/>
      <c r="Y385" s="695"/>
      <c r="Z385" s="695"/>
      <c r="AA385" s="695"/>
      <c r="AB385" s="695"/>
      <c r="AC385" s="695"/>
      <c r="AD385" s="599"/>
      <c r="AE385" s="366"/>
      <c r="AF385" s="309"/>
      <c r="AG385" s="309"/>
      <c r="AH385" s="309"/>
      <c r="AI385" s="309"/>
      <c r="AJ385" s="309"/>
      <c r="AK385" s="309"/>
      <c r="AL385" s="309"/>
      <c r="AM385" s="599"/>
      <c r="AN385" s="366"/>
      <c r="AO385" s="309"/>
      <c r="AP385" s="309"/>
      <c r="AQ385" s="309"/>
      <c r="AR385" s="309"/>
      <c r="AS385" s="309"/>
      <c r="AT385" s="309"/>
      <c r="AU385" s="309"/>
      <c r="AV385" s="599"/>
      <c r="AW385" s="366"/>
      <c r="AX385" s="309"/>
      <c r="AY385" s="309"/>
      <c r="AZ385" s="309"/>
      <c r="BA385" s="309"/>
      <c r="BB385" s="309"/>
      <c r="BC385" s="309"/>
      <c r="BD385" s="309"/>
      <c r="BE385" s="599"/>
      <c r="BF385" s="634"/>
      <c r="BG385" s="634"/>
      <c r="BH385" s="634"/>
      <c r="BI385" s="634"/>
      <c r="BJ385" s="634"/>
      <c r="BK385" s="634"/>
      <c r="BL385" s="634"/>
      <c r="BM385" s="634"/>
      <c r="BN385" s="634"/>
      <c r="BO385" s="634"/>
      <c r="BP385" s="634"/>
      <c r="BQ385" s="634"/>
      <c r="BR385" s="634"/>
      <c r="BS385" s="634"/>
      <c r="BT385" s="634"/>
      <c r="BU385" s="634"/>
      <c r="BV385" s="634"/>
      <c r="BW385" s="634"/>
      <c r="BX385" s="634"/>
      <c r="BY385" s="634"/>
      <c r="BZ385" s="634"/>
      <c r="CA385" s="634"/>
      <c r="CB385" s="634"/>
      <c r="CC385" s="634"/>
      <c r="CD385" s="634"/>
      <c r="CE385" s="634"/>
      <c r="CF385" s="634"/>
    </row>
    <row r="386" spans="1:84" s="637" customFormat="1" ht="14.25" customHeight="1">
      <c r="A386" s="634"/>
      <c r="B386" s="634"/>
      <c r="C386" s="396"/>
      <c r="D386" s="600"/>
      <c r="E386" s="600"/>
      <c r="F386" s="600"/>
      <c r="G386" s="600"/>
      <c r="H386" s="600"/>
      <c r="I386" s="600"/>
      <c r="J386" s="600"/>
      <c r="K386" s="600"/>
      <c r="L386" s="600"/>
      <c r="M386" s="600"/>
      <c r="N386" s="600"/>
      <c r="O386" s="600"/>
      <c r="P386" s="600"/>
      <c r="Q386" s="600"/>
      <c r="R386" s="600"/>
      <c r="S386" s="600"/>
      <c r="T386" s="600"/>
      <c r="U386" s="600"/>
      <c r="V386" s="600"/>
      <c r="W386" s="600"/>
      <c r="X386" s="600"/>
      <c r="Y386" s="600"/>
      <c r="Z386" s="600"/>
      <c r="AA386" s="600"/>
      <c r="AB386" s="600"/>
      <c r="AC386" s="600"/>
      <c r="AD386" s="603"/>
      <c r="AE386" s="396"/>
      <c r="AF386" s="600"/>
      <c r="AG386" s="600"/>
      <c r="AH386" s="600"/>
      <c r="AI386" s="600"/>
      <c r="AJ386" s="600"/>
      <c r="AK386" s="600"/>
      <c r="AL386" s="600"/>
      <c r="AM386" s="603"/>
      <c r="AN386" s="396"/>
      <c r="AO386" s="600"/>
      <c r="AP386" s="600"/>
      <c r="AQ386" s="600"/>
      <c r="AR386" s="600"/>
      <c r="AS386" s="600"/>
      <c r="AT386" s="600"/>
      <c r="AU386" s="600"/>
      <c r="AV386" s="603"/>
      <c r="AW386" s="396"/>
      <c r="AX386" s="600"/>
      <c r="AY386" s="600"/>
      <c r="AZ386" s="600"/>
      <c r="BA386" s="600"/>
      <c r="BB386" s="600"/>
      <c r="BC386" s="600"/>
      <c r="BD386" s="600"/>
      <c r="BE386" s="603"/>
      <c r="BF386" s="634"/>
      <c r="BG386" s="634"/>
      <c r="BH386" s="634"/>
      <c r="BI386" s="634"/>
      <c r="BJ386" s="634"/>
      <c r="BK386" s="634"/>
      <c r="BL386" s="634"/>
      <c r="BM386" s="634"/>
      <c r="BN386" s="634"/>
      <c r="BO386" s="634"/>
      <c r="BP386" s="634"/>
      <c r="BQ386" s="634"/>
      <c r="BR386" s="634"/>
      <c r="BS386" s="634"/>
      <c r="BT386" s="634"/>
      <c r="BU386" s="634"/>
      <c r="BV386" s="634"/>
      <c r="BW386" s="634"/>
      <c r="BX386" s="634"/>
      <c r="BY386" s="634"/>
      <c r="BZ386" s="634"/>
      <c r="CA386" s="634"/>
      <c r="CB386" s="634"/>
      <c r="CC386" s="634"/>
      <c r="CD386" s="634"/>
      <c r="CE386" s="634"/>
      <c r="CF386" s="634"/>
    </row>
    <row r="387" spans="1:84" ht="14.2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BS387" s="36"/>
      <c r="BT387" s="36"/>
      <c r="BU387" s="36"/>
      <c r="BV387" s="36"/>
      <c r="BW387" s="36"/>
      <c r="BX387" s="36"/>
      <c r="BY387" s="36"/>
      <c r="BZ387" s="36"/>
      <c r="CA387" s="36"/>
      <c r="CB387" s="36"/>
      <c r="CC387" s="36"/>
      <c r="CD387" s="36"/>
      <c r="CE387" s="36"/>
      <c r="CF387" s="36"/>
    </row>
    <row r="388" spans="1:84" ht="14.2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BS388" s="36"/>
      <c r="BT388" s="36"/>
      <c r="BU388" s="36"/>
      <c r="BV388" s="36"/>
      <c r="BW388" s="36"/>
      <c r="BX388" s="36"/>
      <c r="BY388" s="36"/>
      <c r="BZ388" s="36"/>
      <c r="CA388" s="36"/>
      <c r="CB388" s="36"/>
      <c r="CC388" s="36"/>
      <c r="CD388" s="36"/>
      <c r="CE388" s="36"/>
      <c r="CF388" s="36"/>
    </row>
    <row r="389" spans="1:84" ht="14.2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BS389" s="36"/>
      <c r="BT389" s="36"/>
      <c r="BU389" s="36"/>
      <c r="BV389" s="36"/>
      <c r="BW389" s="36"/>
      <c r="BX389" s="36"/>
      <c r="BY389" s="36"/>
      <c r="BZ389" s="36"/>
      <c r="CA389" s="36"/>
      <c r="CB389" s="36"/>
      <c r="CC389" s="36"/>
      <c r="CD389" s="36"/>
      <c r="CE389" s="36"/>
      <c r="CF389" s="36"/>
    </row>
    <row r="390" spans="1:84" ht="14.2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BS390" s="36"/>
      <c r="BT390" s="36"/>
      <c r="BU390" s="36"/>
      <c r="BV390" s="36"/>
      <c r="BW390" s="36"/>
      <c r="BX390" s="36"/>
      <c r="BY390" s="36"/>
      <c r="BZ390" s="36"/>
      <c r="CA390" s="36"/>
      <c r="CB390" s="36"/>
      <c r="CC390" s="36"/>
      <c r="CD390" s="36"/>
      <c r="CE390" s="36"/>
      <c r="CF390" s="36"/>
    </row>
    <row r="391" spans="1:84" ht="14.2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BS391" s="36"/>
      <c r="BT391" s="36"/>
      <c r="BU391" s="36"/>
      <c r="BV391" s="36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</row>
    <row r="392" spans="1:84" ht="14.2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BS392" s="36"/>
      <c r="BT392" s="36"/>
      <c r="BU392" s="36"/>
      <c r="BV392" s="36"/>
      <c r="BW392" s="36"/>
      <c r="BX392" s="36"/>
      <c r="BY392" s="36"/>
      <c r="BZ392" s="36"/>
      <c r="CA392" s="36"/>
      <c r="CB392" s="36"/>
      <c r="CC392" s="36"/>
      <c r="CD392" s="36"/>
      <c r="CE392" s="36"/>
      <c r="CF392" s="36"/>
    </row>
    <row r="393" spans="1:84" ht="14.2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BS393" s="36"/>
      <c r="BT393" s="36"/>
      <c r="BU393" s="36"/>
      <c r="BV393" s="36"/>
      <c r="BW393" s="36"/>
      <c r="BX393" s="36"/>
      <c r="BY393" s="36"/>
      <c r="BZ393" s="36"/>
      <c r="CA393" s="36"/>
      <c r="CB393" s="36"/>
      <c r="CC393" s="36"/>
      <c r="CD393" s="36"/>
      <c r="CE393" s="36"/>
      <c r="CF393" s="36"/>
    </row>
    <row r="394" spans="1:84" ht="14.2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BS394" s="36"/>
      <c r="BT394" s="36"/>
      <c r="BU394" s="36"/>
      <c r="BV394" s="36"/>
      <c r="BW394" s="36"/>
      <c r="BX394" s="36"/>
      <c r="BY394" s="36"/>
      <c r="BZ394" s="36"/>
      <c r="CA394" s="36"/>
      <c r="CB394" s="36"/>
      <c r="CC394" s="36"/>
      <c r="CD394" s="36"/>
      <c r="CE394" s="36"/>
      <c r="CF394" s="36"/>
    </row>
    <row r="395" spans="1:84" ht="14.2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BS395" s="36"/>
      <c r="BT395" s="36"/>
      <c r="BU395" s="36"/>
      <c r="BV395" s="36"/>
      <c r="BW395" s="36"/>
      <c r="BX395" s="36"/>
      <c r="BY395" s="36"/>
      <c r="BZ395" s="36"/>
      <c r="CA395" s="36"/>
      <c r="CB395" s="36"/>
      <c r="CC395" s="36"/>
      <c r="CD395" s="36"/>
      <c r="CE395" s="36"/>
      <c r="CF395" s="36"/>
    </row>
    <row r="396" spans="1:84" ht="14.2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BS396" s="36"/>
      <c r="BT396" s="36"/>
      <c r="BU396" s="36"/>
      <c r="BV396" s="36"/>
      <c r="BW396" s="36"/>
      <c r="BX396" s="36"/>
      <c r="BY396" s="36"/>
      <c r="BZ396" s="36"/>
      <c r="CA396" s="36"/>
      <c r="CB396" s="36"/>
      <c r="CC396" s="36"/>
      <c r="CD396" s="36"/>
      <c r="CE396" s="36"/>
      <c r="CF396" s="36"/>
    </row>
    <row r="397" spans="1:84" ht="14.2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BS397" s="36"/>
      <c r="BT397" s="36"/>
      <c r="BU397" s="36"/>
      <c r="BV397" s="36"/>
      <c r="BW397" s="36"/>
      <c r="BX397" s="36"/>
      <c r="BY397" s="36"/>
      <c r="BZ397" s="36"/>
      <c r="CA397" s="36"/>
      <c r="CB397" s="36"/>
      <c r="CC397" s="36"/>
      <c r="CD397" s="36"/>
      <c r="CE397" s="36"/>
      <c r="CF397" s="36"/>
    </row>
    <row r="398" spans="1:84" ht="14.2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BS398" s="36"/>
      <c r="BT398" s="36"/>
      <c r="BU398" s="36"/>
      <c r="BV398" s="36"/>
      <c r="BW398" s="36"/>
      <c r="BX398" s="36"/>
      <c r="BY398" s="36"/>
      <c r="BZ398" s="36"/>
      <c r="CA398" s="36"/>
      <c r="CB398" s="36"/>
      <c r="CC398" s="36"/>
      <c r="CD398" s="36"/>
      <c r="CE398" s="36"/>
      <c r="CF398" s="36"/>
    </row>
    <row r="399" spans="1:84" ht="14.2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BS399" s="36"/>
      <c r="BT399" s="36"/>
      <c r="BU399" s="36"/>
      <c r="BV399" s="36"/>
      <c r="BW399" s="36"/>
      <c r="BX399" s="36"/>
      <c r="BY399" s="36"/>
      <c r="BZ399" s="36"/>
      <c r="CA399" s="36"/>
      <c r="CB399" s="36"/>
      <c r="CC399" s="36"/>
      <c r="CD399" s="36"/>
      <c r="CE399" s="36"/>
      <c r="CF399" s="36"/>
    </row>
    <row r="400" spans="1:84" ht="14.2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BS400" s="36"/>
      <c r="BT400" s="36"/>
      <c r="BU400" s="36"/>
      <c r="BV400" s="36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</row>
    <row r="401" spans="1:84" ht="14.2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BS401" s="36"/>
      <c r="BT401" s="36"/>
      <c r="BU401" s="36"/>
      <c r="BV401" s="36"/>
      <c r="BW401" s="36"/>
      <c r="BX401" s="36"/>
      <c r="BY401" s="36"/>
      <c r="BZ401" s="36"/>
      <c r="CA401" s="36"/>
      <c r="CB401" s="36"/>
      <c r="CC401" s="36"/>
      <c r="CD401" s="36"/>
      <c r="CE401" s="36"/>
      <c r="CF401" s="36"/>
    </row>
    <row r="402" spans="1:84" ht="14.2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BS402" s="36"/>
      <c r="BT402" s="36"/>
      <c r="BU402" s="36"/>
      <c r="BV402" s="36"/>
      <c r="BW402" s="36"/>
      <c r="BX402" s="36"/>
      <c r="BY402" s="36"/>
      <c r="BZ402" s="36"/>
      <c r="CA402" s="36"/>
      <c r="CB402" s="36"/>
      <c r="CC402" s="36"/>
      <c r="CD402" s="36"/>
      <c r="CE402" s="36"/>
      <c r="CF402" s="36"/>
    </row>
    <row r="403" spans="1:84" ht="14.2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BS403" s="36"/>
      <c r="BT403" s="36"/>
      <c r="BU403" s="36"/>
      <c r="BV403" s="36"/>
      <c r="BW403" s="36"/>
      <c r="BX403" s="36"/>
      <c r="BY403" s="36"/>
      <c r="BZ403" s="36"/>
      <c r="CA403" s="36"/>
      <c r="CB403" s="36"/>
      <c r="CC403" s="36"/>
      <c r="CD403" s="36"/>
      <c r="CE403" s="36"/>
      <c r="CF403" s="36"/>
    </row>
    <row r="404" spans="1:84" ht="14.2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BS404" s="36"/>
      <c r="BT404" s="36"/>
      <c r="BU404" s="36"/>
      <c r="BV404" s="36"/>
      <c r="BW404" s="36"/>
      <c r="BX404" s="36"/>
      <c r="BY404" s="36"/>
      <c r="BZ404" s="36"/>
      <c r="CA404" s="36"/>
      <c r="CB404" s="36"/>
      <c r="CC404" s="36"/>
      <c r="CD404" s="36"/>
      <c r="CE404" s="36"/>
      <c r="CF404" s="36"/>
    </row>
    <row r="405" spans="1:84" ht="14.2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BS405" s="36"/>
      <c r="BT405" s="36"/>
      <c r="BU405" s="36"/>
      <c r="BV405" s="36"/>
      <c r="BW405" s="36"/>
      <c r="BX405" s="36"/>
      <c r="BY405" s="36"/>
      <c r="BZ405" s="36"/>
      <c r="CA405" s="36"/>
      <c r="CB405" s="36"/>
      <c r="CC405" s="36"/>
      <c r="CD405" s="36"/>
      <c r="CE405" s="36"/>
      <c r="CF405" s="36"/>
    </row>
    <row r="406" spans="1:84" ht="14.2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BS406" s="36"/>
      <c r="BT406" s="36"/>
      <c r="BU406" s="36"/>
      <c r="BV406" s="36"/>
      <c r="BW406" s="36"/>
      <c r="BX406" s="36"/>
      <c r="BY406" s="36"/>
      <c r="BZ406" s="36"/>
      <c r="CA406" s="36"/>
      <c r="CB406" s="36"/>
      <c r="CC406" s="36"/>
      <c r="CD406" s="36"/>
      <c r="CE406" s="36"/>
      <c r="CF406" s="36"/>
    </row>
    <row r="407" spans="1:84" ht="14.2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BS407" s="36"/>
      <c r="BT407" s="36"/>
      <c r="BU407" s="36"/>
      <c r="BV407" s="36"/>
      <c r="BW407" s="36"/>
      <c r="BX407" s="36"/>
      <c r="BY407" s="36"/>
      <c r="BZ407" s="36"/>
      <c r="CA407" s="36"/>
      <c r="CB407" s="36"/>
      <c r="CC407" s="36"/>
      <c r="CD407" s="36"/>
      <c r="CE407" s="36"/>
      <c r="CF407" s="36"/>
    </row>
    <row r="408" spans="1:84" ht="14.2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BS408" s="36"/>
      <c r="BT408" s="36"/>
      <c r="BU408" s="36"/>
      <c r="BV408" s="36"/>
      <c r="BW408" s="36"/>
      <c r="BX408" s="36"/>
      <c r="BY408" s="36"/>
      <c r="BZ408" s="36"/>
      <c r="CA408" s="36"/>
      <c r="CB408" s="36"/>
      <c r="CC408" s="36"/>
      <c r="CD408" s="36"/>
      <c r="CE408" s="36"/>
      <c r="CF408" s="36"/>
    </row>
    <row r="409" spans="1:84" ht="14.2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BS409" s="36"/>
      <c r="BT409" s="36"/>
      <c r="BU409" s="36"/>
      <c r="BV409" s="36"/>
      <c r="BW409" s="36"/>
      <c r="BX409" s="36"/>
      <c r="BY409" s="36"/>
      <c r="BZ409" s="36"/>
      <c r="CA409" s="36"/>
      <c r="CB409" s="36"/>
      <c r="CC409" s="36"/>
      <c r="CD409" s="36"/>
      <c r="CE409" s="36"/>
      <c r="CF409" s="36"/>
    </row>
    <row r="410" spans="1:84" ht="14.2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BS410" s="36"/>
      <c r="BT410" s="36"/>
      <c r="BU410" s="36"/>
      <c r="BV410" s="36"/>
      <c r="BW410" s="36"/>
      <c r="BX410" s="36"/>
      <c r="BY410" s="36"/>
      <c r="BZ410" s="36"/>
      <c r="CA410" s="36"/>
      <c r="CB410" s="36"/>
      <c r="CC410" s="36"/>
      <c r="CD410" s="36"/>
      <c r="CE410" s="36"/>
      <c r="CF410" s="36"/>
    </row>
    <row r="411" spans="1:84" ht="14.2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</row>
    <row r="412" spans="1:84" ht="14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BS412" s="36"/>
      <c r="BT412" s="36"/>
      <c r="BU412" s="36"/>
      <c r="BV412" s="36"/>
      <c r="BW412" s="36"/>
      <c r="BX412" s="36"/>
      <c r="BY412" s="36"/>
      <c r="BZ412" s="36"/>
      <c r="CA412" s="36"/>
      <c r="CB412" s="36"/>
      <c r="CC412" s="36"/>
      <c r="CD412" s="36"/>
      <c r="CE412" s="36"/>
      <c r="CF412" s="36"/>
    </row>
    <row r="413" spans="1:84" ht="14.2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BS413" s="36"/>
      <c r="BT413" s="36"/>
      <c r="BU413" s="36"/>
      <c r="BV413" s="36"/>
      <c r="BW413" s="36"/>
      <c r="BX413" s="36"/>
      <c r="BY413" s="36"/>
      <c r="BZ413" s="36"/>
      <c r="CA413" s="36"/>
      <c r="CB413" s="36"/>
      <c r="CC413" s="36"/>
      <c r="CD413" s="36"/>
      <c r="CE413" s="36"/>
      <c r="CF413" s="36"/>
    </row>
    <row r="414" spans="1:84" ht="14.2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BS414" s="36"/>
      <c r="BT414" s="36"/>
      <c r="BU414" s="36"/>
      <c r="BV414" s="36"/>
      <c r="BW414" s="36"/>
      <c r="BX414" s="36"/>
      <c r="BY414" s="36"/>
      <c r="BZ414" s="36"/>
      <c r="CA414" s="36"/>
      <c r="CB414" s="36"/>
      <c r="CC414" s="36"/>
      <c r="CD414" s="36"/>
      <c r="CE414" s="36"/>
      <c r="CF414" s="36"/>
    </row>
    <row r="415" spans="1:84" ht="14.2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BS415" s="36"/>
      <c r="BT415" s="36"/>
      <c r="BU415" s="36"/>
      <c r="BV415" s="36"/>
      <c r="BW415" s="36"/>
      <c r="BX415" s="36"/>
      <c r="BY415" s="36"/>
      <c r="BZ415" s="36"/>
      <c r="CA415" s="36"/>
      <c r="CB415" s="36"/>
      <c r="CC415" s="36"/>
      <c r="CD415" s="36"/>
      <c r="CE415" s="36"/>
      <c r="CF415" s="36"/>
    </row>
    <row r="416" spans="1:84" ht="14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BS416" s="36"/>
      <c r="BT416" s="36"/>
      <c r="BU416" s="36"/>
      <c r="BV416" s="36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</row>
    <row r="417" spans="1:84" ht="14.2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BS417" s="36"/>
      <c r="BT417" s="36"/>
      <c r="BU417" s="36"/>
      <c r="BV417" s="36"/>
      <c r="BW417" s="36"/>
      <c r="BX417" s="36"/>
      <c r="BY417" s="36"/>
      <c r="BZ417" s="36"/>
      <c r="CA417" s="36"/>
      <c r="CB417" s="36"/>
      <c r="CC417" s="36"/>
      <c r="CD417" s="36"/>
      <c r="CE417" s="36"/>
      <c r="CF417" s="36"/>
    </row>
    <row r="418" spans="1:84" ht="14.2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BS418" s="36"/>
      <c r="BT418" s="36"/>
      <c r="BU418" s="36"/>
      <c r="BV418" s="36"/>
      <c r="BW418" s="36"/>
      <c r="BX418" s="36"/>
      <c r="BY418" s="36"/>
      <c r="BZ418" s="36"/>
      <c r="CA418" s="36"/>
      <c r="CB418" s="36"/>
      <c r="CC418" s="36"/>
      <c r="CD418" s="36"/>
      <c r="CE418" s="36"/>
      <c r="CF418" s="36"/>
    </row>
    <row r="419" spans="1:84" ht="14.2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BS419" s="36"/>
      <c r="BT419" s="36"/>
      <c r="BU419" s="36"/>
      <c r="BV419" s="36"/>
      <c r="BW419" s="36"/>
      <c r="BX419" s="36"/>
      <c r="BY419" s="36"/>
      <c r="BZ419" s="36"/>
      <c r="CA419" s="36"/>
      <c r="CB419" s="36"/>
      <c r="CC419" s="36"/>
      <c r="CD419" s="36"/>
      <c r="CE419" s="36"/>
      <c r="CF419" s="36"/>
    </row>
    <row r="420" spans="1:84" ht="14.2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BS420" s="36"/>
      <c r="BT420" s="36"/>
      <c r="BU420" s="36"/>
      <c r="BV420" s="36"/>
      <c r="BW420" s="36"/>
      <c r="BX420" s="36"/>
      <c r="BY420" s="36"/>
      <c r="BZ420" s="36"/>
      <c r="CA420" s="36"/>
      <c r="CB420" s="36"/>
      <c r="CC420" s="36"/>
      <c r="CD420" s="36"/>
      <c r="CE420" s="36"/>
      <c r="CF420" s="36"/>
    </row>
    <row r="421" spans="1:84" ht="14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BS421" s="36"/>
      <c r="BT421" s="36"/>
      <c r="BU421" s="36"/>
      <c r="BV421" s="36"/>
      <c r="BW421" s="36"/>
      <c r="BX421" s="36"/>
      <c r="BY421" s="36"/>
      <c r="BZ421" s="36"/>
      <c r="CA421" s="36"/>
      <c r="CB421" s="36"/>
      <c r="CC421" s="36"/>
      <c r="CD421" s="36"/>
      <c r="CE421" s="36"/>
      <c r="CF421" s="36"/>
    </row>
    <row r="422" spans="1:84" ht="14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BS422" s="36"/>
      <c r="BT422" s="36"/>
      <c r="BU422" s="36"/>
      <c r="BV422" s="36"/>
      <c r="BW422" s="36"/>
      <c r="BX422" s="36"/>
      <c r="BY422" s="36"/>
      <c r="BZ422" s="36"/>
      <c r="CA422" s="36"/>
      <c r="CB422" s="36"/>
      <c r="CC422" s="36"/>
      <c r="CD422" s="36"/>
      <c r="CE422" s="36"/>
      <c r="CF422" s="36"/>
    </row>
    <row r="423" spans="1:84" ht="14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BS423" s="36"/>
      <c r="BT423" s="36"/>
      <c r="BU423" s="36"/>
      <c r="BV423" s="36"/>
      <c r="BW423" s="36"/>
      <c r="BX423" s="36"/>
      <c r="BY423" s="36"/>
      <c r="BZ423" s="36"/>
      <c r="CA423" s="36"/>
      <c r="CB423" s="36"/>
      <c r="CC423" s="36"/>
      <c r="CD423" s="36"/>
      <c r="CE423" s="36"/>
      <c r="CF423" s="36"/>
    </row>
    <row r="424" spans="1:84" ht="14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BS424" s="36"/>
      <c r="BT424" s="36"/>
      <c r="BU424" s="36"/>
      <c r="BV424" s="36"/>
      <c r="BW424" s="36"/>
      <c r="BX424" s="36"/>
      <c r="BY424" s="36"/>
      <c r="BZ424" s="36"/>
      <c r="CA424" s="36"/>
      <c r="CB424" s="36"/>
      <c r="CC424" s="36"/>
      <c r="CD424" s="36"/>
      <c r="CE424" s="36"/>
      <c r="CF424" s="36"/>
    </row>
    <row r="425" spans="1:84" ht="14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BS425" s="36"/>
      <c r="BT425" s="36"/>
      <c r="BU425" s="36"/>
      <c r="BV425" s="36"/>
      <c r="BW425" s="36"/>
      <c r="BX425" s="36"/>
      <c r="BY425" s="36"/>
      <c r="BZ425" s="36"/>
      <c r="CA425" s="36"/>
      <c r="CB425" s="36"/>
      <c r="CC425" s="36"/>
      <c r="CD425" s="36"/>
      <c r="CE425" s="36"/>
      <c r="CF425" s="36"/>
    </row>
    <row r="426" spans="1:84" ht="14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BS426" s="36"/>
      <c r="BT426" s="36"/>
      <c r="BU426" s="36"/>
      <c r="BV426" s="36"/>
      <c r="BW426" s="36"/>
      <c r="BX426" s="36"/>
      <c r="BY426" s="36"/>
      <c r="BZ426" s="36"/>
      <c r="CA426" s="36"/>
      <c r="CB426" s="36"/>
      <c r="CC426" s="36"/>
      <c r="CD426" s="36"/>
      <c r="CE426" s="36"/>
      <c r="CF426" s="36"/>
    </row>
    <row r="427" spans="1:84" ht="14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BS427" s="36"/>
      <c r="BT427" s="36"/>
      <c r="BU427" s="36"/>
      <c r="BV427" s="36"/>
      <c r="BW427" s="36"/>
      <c r="BX427" s="36"/>
      <c r="BY427" s="36"/>
      <c r="BZ427" s="36"/>
      <c r="CA427" s="36"/>
      <c r="CB427" s="36"/>
      <c r="CC427" s="36"/>
      <c r="CD427" s="36"/>
      <c r="CE427" s="36"/>
      <c r="CF427" s="36"/>
    </row>
    <row r="428" spans="1:84" ht="14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BS428" s="36"/>
      <c r="BT428" s="36"/>
      <c r="BU428" s="36"/>
      <c r="BV428" s="36"/>
      <c r="BW428" s="36"/>
      <c r="BX428" s="36"/>
      <c r="BY428" s="36"/>
      <c r="BZ428" s="36"/>
      <c r="CA428" s="36"/>
      <c r="CB428" s="36"/>
      <c r="CC428" s="36"/>
      <c r="CD428" s="36"/>
      <c r="CE428" s="36"/>
      <c r="CF428" s="36"/>
    </row>
    <row r="429" spans="1:84" ht="14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</row>
    <row r="430" spans="1:84" ht="14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BS430" s="36"/>
      <c r="BT430" s="36"/>
      <c r="BU430" s="36"/>
      <c r="BV430" s="36"/>
      <c r="BW430" s="36"/>
      <c r="BX430" s="36"/>
      <c r="BY430" s="36"/>
      <c r="BZ430" s="36"/>
      <c r="CA430" s="36"/>
      <c r="CB430" s="36"/>
      <c r="CC430" s="36"/>
      <c r="CD430" s="36"/>
      <c r="CE430" s="36"/>
      <c r="CF430" s="36"/>
    </row>
    <row r="431" spans="1:84" ht="14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BS431" s="36"/>
      <c r="BT431" s="36"/>
      <c r="BU431" s="36"/>
      <c r="BV431" s="36"/>
      <c r="BW431" s="36"/>
      <c r="BX431" s="36"/>
      <c r="BY431" s="36"/>
      <c r="BZ431" s="36"/>
      <c r="CA431" s="36"/>
      <c r="CB431" s="36"/>
      <c r="CC431" s="36"/>
      <c r="CD431" s="36"/>
      <c r="CE431" s="36"/>
      <c r="CF431" s="36"/>
    </row>
    <row r="432" spans="1:84" ht="14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BS432" s="36"/>
      <c r="BT432" s="36"/>
      <c r="BU432" s="36"/>
      <c r="BV432" s="36"/>
      <c r="BW432" s="36"/>
      <c r="BX432" s="36"/>
      <c r="BY432" s="36"/>
      <c r="BZ432" s="36"/>
      <c r="CA432" s="36"/>
      <c r="CB432" s="36"/>
      <c r="CC432" s="36"/>
      <c r="CD432" s="36"/>
      <c r="CE432" s="36"/>
      <c r="CF432" s="36"/>
    </row>
    <row r="433" spans="1:84" ht="14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BS433" s="36"/>
      <c r="BT433" s="36"/>
      <c r="BU433" s="36"/>
      <c r="BV433" s="36"/>
      <c r="BW433" s="36"/>
      <c r="BX433" s="36"/>
      <c r="BY433" s="36"/>
      <c r="BZ433" s="36"/>
      <c r="CA433" s="36"/>
      <c r="CB433" s="36"/>
      <c r="CC433" s="36"/>
      <c r="CD433" s="36"/>
      <c r="CE433" s="36"/>
      <c r="CF433" s="36"/>
    </row>
    <row r="434" spans="1:84" ht="14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BS434" s="36"/>
      <c r="BT434" s="36"/>
      <c r="BU434" s="36"/>
      <c r="BV434" s="36"/>
      <c r="BW434" s="36"/>
      <c r="BX434" s="36"/>
      <c r="BY434" s="36"/>
      <c r="BZ434" s="36"/>
      <c r="CA434" s="36"/>
      <c r="CB434" s="36"/>
      <c r="CC434" s="36"/>
      <c r="CD434" s="36"/>
      <c r="CE434" s="36"/>
      <c r="CF434" s="36"/>
    </row>
    <row r="435" spans="1:84" ht="14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BS435" s="36"/>
      <c r="BT435" s="36"/>
      <c r="BU435" s="36"/>
      <c r="BV435" s="36"/>
      <c r="BW435" s="36"/>
      <c r="BX435" s="36"/>
      <c r="BY435" s="36"/>
      <c r="BZ435" s="36"/>
      <c r="CA435" s="36"/>
      <c r="CB435" s="36"/>
      <c r="CC435" s="36"/>
      <c r="CD435" s="36"/>
      <c r="CE435" s="36"/>
      <c r="CF435" s="36"/>
    </row>
    <row r="436" spans="1:84" ht="14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BS436" s="36"/>
      <c r="BT436" s="36"/>
      <c r="BU436" s="36"/>
      <c r="BV436" s="36"/>
      <c r="BW436" s="36"/>
      <c r="BX436" s="36"/>
      <c r="BY436" s="36"/>
      <c r="BZ436" s="36"/>
      <c r="CA436" s="36"/>
      <c r="CB436" s="36"/>
      <c r="CC436" s="36"/>
      <c r="CD436" s="36"/>
      <c r="CE436" s="36"/>
      <c r="CF436" s="36"/>
    </row>
    <row r="437" spans="1:84" ht="14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</row>
    <row r="438" spans="1:84" ht="14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BS438" s="36"/>
      <c r="BT438" s="36"/>
      <c r="BU438" s="36"/>
      <c r="BV438" s="36"/>
      <c r="BW438" s="36"/>
      <c r="BX438" s="36"/>
      <c r="BY438" s="36"/>
      <c r="BZ438" s="36"/>
      <c r="CA438" s="36"/>
      <c r="CB438" s="36"/>
      <c r="CC438" s="36"/>
      <c r="CD438" s="36"/>
      <c r="CE438" s="36"/>
      <c r="CF438" s="36"/>
    </row>
    <row r="439" spans="1:84" ht="14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BS439" s="36"/>
      <c r="BT439" s="36"/>
      <c r="BU439" s="36"/>
      <c r="BV439" s="36"/>
      <c r="BW439" s="36"/>
      <c r="BX439" s="36"/>
      <c r="BY439" s="36"/>
      <c r="BZ439" s="36"/>
      <c r="CA439" s="36"/>
      <c r="CB439" s="36"/>
      <c r="CC439" s="36"/>
      <c r="CD439" s="36"/>
      <c r="CE439" s="36"/>
      <c r="CF439" s="36"/>
    </row>
    <row r="440" spans="1:84" ht="14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BS440" s="36"/>
      <c r="BT440" s="36"/>
      <c r="BU440" s="36"/>
      <c r="BV440" s="36"/>
      <c r="BW440" s="36"/>
      <c r="BX440" s="36"/>
      <c r="BY440" s="36"/>
      <c r="BZ440" s="36"/>
      <c r="CA440" s="36"/>
      <c r="CB440" s="36"/>
      <c r="CC440" s="36"/>
      <c r="CD440" s="36"/>
      <c r="CE440" s="36"/>
      <c r="CF440" s="36"/>
    </row>
    <row r="441" spans="1:84" ht="14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BS441" s="36"/>
      <c r="BT441" s="36"/>
      <c r="BU441" s="36"/>
      <c r="BV441" s="36"/>
      <c r="BW441" s="36"/>
      <c r="BX441" s="36"/>
      <c r="BY441" s="36"/>
      <c r="BZ441" s="36"/>
      <c r="CA441" s="36"/>
      <c r="CB441" s="36"/>
      <c r="CC441" s="36"/>
      <c r="CD441" s="36"/>
      <c r="CE441" s="36"/>
      <c r="CF441" s="36"/>
    </row>
    <row r="442" spans="1:84" ht="14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BS442" s="36"/>
      <c r="BT442" s="36"/>
      <c r="BU442" s="36"/>
      <c r="BV442" s="36"/>
      <c r="BW442" s="36"/>
      <c r="BX442" s="36"/>
      <c r="BY442" s="36"/>
      <c r="BZ442" s="36"/>
      <c r="CA442" s="36"/>
      <c r="CB442" s="36"/>
      <c r="CC442" s="36"/>
      <c r="CD442" s="36"/>
      <c r="CE442" s="36"/>
      <c r="CF442" s="36"/>
    </row>
    <row r="443" spans="1:84" ht="14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BS443" s="36"/>
      <c r="BT443" s="36"/>
      <c r="BU443" s="36"/>
      <c r="BV443" s="36"/>
      <c r="BW443" s="36"/>
      <c r="BX443" s="36"/>
      <c r="BY443" s="36"/>
      <c r="BZ443" s="36"/>
      <c r="CA443" s="36"/>
      <c r="CB443" s="36"/>
      <c r="CC443" s="36"/>
      <c r="CD443" s="36"/>
      <c r="CE443" s="36"/>
      <c r="CF443" s="36"/>
    </row>
    <row r="444" spans="1:84" ht="14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</row>
    <row r="445" spans="1:84" ht="14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BS445" s="36"/>
      <c r="BT445" s="36"/>
      <c r="BU445" s="36"/>
      <c r="BV445" s="36"/>
      <c r="BW445" s="36"/>
      <c r="BX445" s="36"/>
      <c r="BY445" s="36"/>
      <c r="BZ445" s="36"/>
      <c r="CA445" s="36"/>
      <c r="CB445" s="36"/>
      <c r="CC445" s="36"/>
      <c r="CD445" s="36"/>
      <c r="CE445" s="36"/>
      <c r="CF445" s="36"/>
    </row>
    <row r="446" spans="1:84" ht="14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BS446" s="36"/>
      <c r="BT446" s="36"/>
      <c r="BU446" s="36"/>
      <c r="BV446" s="36"/>
      <c r="BW446" s="36"/>
      <c r="BX446" s="36"/>
      <c r="BY446" s="36"/>
      <c r="BZ446" s="36"/>
      <c r="CA446" s="36"/>
      <c r="CB446" s="36"/>
      <c r="CC446" s="36"/>
      <c r="CD446" s="36"/>
      <c r="CE446" s="36"/>
      <c r="CF446" s="36"/>
    </row>
    <row r="447" spans="1:84" ht="14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BS447" s="36"/>
      <c r="BT447" s="36"/>
      <c r="BU447" s="36"/>
      <c r="BV447" s="36"/>
      <c r="BW447" s="36"/>
      <c r="BX447" s="36"/>
      <c r="BY447" s="36"/>
      <c r="BZ447" s="36"/>
      <c r="CA447" s="36"/>
      <c r="CB447" s="36"/>
      <c r="CC447" s="36"/>
      <c r="CD447" s="36"/>
      <c r="CE447" s="36"/>
      <c r="CF447" s="36"/>
    </row>
    <row r="448" spans="1:84" ht="14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BS448" s="36"/>
      <c r="BT448" s="36"/>
      <c r="BU448" s="36"/>
      <c r="BV448" s="36"/>
      <c r="BW448" s="36"/>
      <c r="BX448" s="36"/>
      <c r="BY448" s="36"/>
      <c r="BZ448" s="36"/>
      <c r="CA448" s="36"/>
      <c r="CB448" s="36"/>
      <c r="CC448" s="36"/>
      <c r="CD448" s="36"/>
      <c r="CE448" s="36"/>
      <c r="CF448" s="36"/>
    </row>
    <row r="449" spans="1:84" ht="14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BS449" s="36"/>
      <c r="BT449" s="36"/>
      <c r="BU449" s="36"/>
      <c r="BV449" s="36"/>
      <c r="BW449" s="36"/>
      <c r="BX449" s="36"/>
      <c r="BY449" s="36"/>
      <c r="BZ449" s="36"/>
      <c r="CA449" s="36"/>
      <c r="CB449" s="36"/>
      <c r="CC449" s="36"/>
      <c r="CD449" s="36"/>
      <c r="CE449" s="36"/>
      <c r="CF449" s="36"/>
    </row>
    <row r="450" spans="1:84" ht="14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BS450" s="36"/>
      <c r="BT450" s="36"/>
      <c r="BU450" s="36"/>
      <c r="BV450" s="36"/>
      <c r="BW450" s="36"/>
      <c r="BX450" s="36"/>
      <c r="BY450" s="36"/>
      <c r="BZ450" s="36"/>
      <c r="CA450" s="36"/>
      <c r="CB450" s="36"/>
      <c r="CC450" s="36"/>
      <c r="CD450" s="36"/>
      <c r="CE450" s="36"/>
      <c r="CF450" s="36"/>
    </row>
    <row r="451" spans="1:84" ht="14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BS451" s="36"/>
      <c r="BT451" s="36"/>
      <c r="BU451" s="36"/>
      <c r="BV451" s="36"/>
      <c r="BW451" s="36"/>
      <c r="BX451" s="36"/>
      <c r="BY451" s="36"/>
      <c r="BZ451" s="36"/>
      <c r="CA451" s="36"/>
      <c r="CB451" s="36"/>
      <c r="CC451" s="36"/>
      <c r="CD451" s="36"/>
      <c r="CE451" s="36"/>
      <c r="CF451" s="36"/>
    </row>
    <row r="452" spans="1:84" ht="14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BS452" s="36"/>
      <c r="BT452" s="36"/>
      <c r="BU452" s="36"/>
      <c r="BV452" s="36"/>
      <c r="BW452" s="36"/>
      <c r="BX452" s="36"/>
      <c r="BY452" s="36"/>
      <c r="BZ452" s="36"/>
      <c r="CA452" s="36"/>
      <c r="CB452" s="36"/>
      <c r="CC452" s="36"/>
      <c r="CD452" s="36"/>
      <c r="CE452" s="36"/>
      <c r="CF452" s="36"/>
    </row>
    <row r="453" spans="1:84" ht="14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BS453" s="36"/>
      <c r="BT453" s="36"/>
      <c r="BU453" s="36"/>
      <c r="BV453" s="36"/>
      <c r="BW453" s="36"/>
      <c r="BX453" s="36"/>
      <c r="BY453" s="36"/>
      <c r="BZ453" s="36"/>
      <c r="CA453" s="36"/>
      <c r="CB453" s="36"/>
      <c r="CC453" s="36"/>
      <c r="CD453" s="36"/>
      <c r="CE453" s="36"/>
      <c r="CF453" s="36"/>
    </row>
    <row r="454" spans="1:84" ht="14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BS454" s="36"/>
      <c r="BT454" s="36"/>
      <c r="BU454" s="36"/>
      <c r="BV454" s="36"/>
      <c r="BW454" s="36"/>
      <c r="BX454" s="36"/>
      <c r="BY454" s="36"/>
      <c r="BZ454" s="36"/>
      <c r="CA454" s="36"/>
      <c r="CB454" s="36"/>
      <c r="CC454" s="36"/>
      <c r="CD454" s="36"/>
      <c r="CE454" s="36"/>
      <c r="CF454" s="36"/>
    </row>
    <row r="455" spans="1:84" ht="14.2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BS455" s="36"/>
      <c r="BT455" s="36"/>
      <c r="BU455" s="36"/>
      <c r="BV455" s="36"/>
      <c r="BW455" s="36"/>
      <c r="BX455" s="36"/>
      <c r="BY455" s="36"/>
      <c r="BZ455" s="36"/>
      <c r="CA455" s="36"/>
      <c r="CB455" s="36"/>
      <c r="CC455" s="36"/>
      <c r="CD455" s="36"/>
      <c r="CE455" s="36"/>
      <c r="CF455" s="36"/>
    </row>
    <row r="456" spans="1:84" ht="14.2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BS456" s="36"/>
      <c r="BT456" s="36"/>
      <c r="BU456" s="36"/>
      <c r="BV456" s="36"/>
      <c r="BW456" s="36"/>
      <c r="BX456" s="36"/>
      <c r="BY456" s="36"/>
      <c r="BZ456" s="36"/>
      <c r="CA456" s="36"/>
      <c r="CB456" s="36"/>
      <c r="CC456" s="36"/>
      <c r="CD456" s="36"/>
      <c r="CE456" s="36"/>
      <c r="CF456" s="36"/>
    </row>
    <row r="457" spans="1:84" ht="14.2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BS457" s="36"/>
      <c r="BT457" s="36"/>
      <c r="BU457" s="36"/>
      <c r="BV457" s="36"/>
      <c r="BW457" s="36"/>
      <c r="BX457" s="36"/>
      <c r="BY457" s="36"/>
      <c r="BZ457" s="36"/>
      <c r="CA457" s="36"/>
      <c r="CB457" s="36"/>
      <c r="CC457" s="36"/>
      <c r="CD457" s="36"/>
      <c r="CE457" s="36"/>
      <c r="CF457" s="36"/>
    </row>
    <row r="458" spans="1:84" ht="14.2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</row>
    <row r="459" spans="1:84" ht="14.2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BS459" s="36"/>
      <c r="BT459" s="36"/>
      <c r="BU459" s="36"/>
      <c r="BV459" s="36"/>
      <c r="BW459" s="36"/>
      <c r="BX459" s="36"/>
      <c r="BY459" s="36"/>
      <c r="BZ459" s="36"/>
      <c r="CA459" s="36"/>
      <c r="CB459" s="36"/>
      <c r="CC459" s="36"/>
      <c r="CD459" s="36"/>
      <c r="CE459" s="36"/>
      <c r="CF459" s="36"/>
    </row>
    <row r="460" spans="1:84" ht="14.2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BS460" s="36"/>
      <c r="BT460" s="36"/>
      <c r="BU460" s="36"/>
      <c r="BV460" s="36"/>
      <c r="BW460" s="36"/>
      <c r="BX460" s="36"/>
      <c r="BY460" s="36"/>
      <c r="BZ460" s="36"/>
      <c r="CA460" s="36"/>
      <c r="CB460" s="36"/>
      <c r="CC460" s="36"/>
      <c r="CD460" s="36"/>
      <c r="CE460" s="36"/>
      <c r="CF460" s="36"/>
    </row>
    <row r="461" spans="1:84" ht="14.2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BS461" s="36"/>
      <c r="BT461" s="36"/>
      <c r="BU461" s="36"/>
      <c r="BV461" s="36"/>
      <c r="BW461" s="36"/>
      <c r="BX461" s="36"/>
      <c r="BY461" s="36"/>
      <c r="BZ461" s="36"/>
      <c r="CA461" s="36"/>
      <c r="CB461" s="36"/>
      <c r="CC461" s="36"/>
      <c r="CD461" s="36"/>
      <c r="CE461" s="36"/>
      <c r="CF461" s="36"/>
    </row>
    <row r="462" spans="1:84" ht="14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BS462" s="36"/>
      <c r="BT462" s="36"/>
      <c r="BU462" s="36"/>
      <c r="BV462" s="36"/>
      <c r="BW462" s="36"/>
      <c r="BX462" s="36"/>
      <c r="BY462" s="36"/>
      <c r="BZ462" s="36"/>
      <c r="CA462" s="36"/>
      <c r="CB462" s="36"/>
      <c r="CC462" s="36"/>
      <c r="CD462" s="36"/>
      <c r="CE462" s="36"/>
      <c r="CF462" s="36"/>
    </row>
    <row r="463" spans="1:84" ht="14.2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BS463" s="36"/>
      <c r="BT463" s="36"/>
      <c r="BU463" s="36"/>
      <c r="BV463" s="36"/>
      <c r="BW463" s="36"/>
      <c r="BX463" s="36"/>
      <c r="BY463" s="36"/>
      <c r="BZ463" s="36"/>
      <c r="CA463" s="36"/>
      <c r="CB463" s="36"/>
      <c r="CC463" s="36"/>
      <c r="CD463" s="36"/>
      <c r="CE463" s="36"/>
      <c r="CF463" s="36"/>
    </row>
    <row r="464" spans="1:84" ht="14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BS464" s="36"/>
      <c r="BT464" s="36"/>
      <c r="BU464" s="36"/>
      <c r="BV464" s="36"/>
      <c r="BW464" s="36"/>
      <c r="BX464" s="36"/>
      <c r="BY464" s="36"/>
      <c r="BZ464" s="36"/>
      <c r="CA464" s="36"/>
      <c r="CB464" s="36"/>
      <c r="CC464" s="36"/>
      <c r="CD464" s="36"/>
      <c r="CE464" s="36"/>
      <c r="CF464" s="36"/>
    </row>
    <row r="465" spans="1:84" ht="14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</row>
    <row r="466" spans="1:84" ht="14.2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BS466" s="36"/>
      <c r="BT466" s="36"/>
      <c r="BU466" s="36"/>
      <c r="BV466" s="36"/>
      <c r="BW466" s="36"/>
      <c r="BX466" s="36"/>
      <c r="BY466" s="36"/>
      <c r="BZ466" s="36"/>
      <c r="CA466" s="36"/>
      <c r="CB466" s="36"/>
      <c r="CC466" s="36"/>
      <c r="CD466" s="36"/>
      <c r="CE466" s="36"/>
      <c r="CF466" s="36"/>
    </row>
    <row r="467" spans="1:84" ht="14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BS467" s="36"/>
      <c r="BT467" s="36"/>
      <c r="BU467" s="36"/>
      <c r="BV467" s="36"/>
      <c r="BW467" s="36"/>
      <c r="BX467" s="36"/>
      <c r="BY467" s="36"/>
      <c r="BZ467" s="36"/>
      <c r="CA467" s="36"/>
      <c r="CB467" s="36"/>
      <c r="CC467" s="36"/>
      <c r="CD467" s="36"/>
      <c r="CE467" s="36"/>
      <c r="CF467" s="36"/>
    </row>
    <row r="468" spans="1:84" ht="14.2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BS468" s="36"/>
      <c r="BT468" s="36"/>
      <c r="BU468" s="36"/>
      <c r="BV468" s="36"/>
      <c r="BW468" s="36"/>
      <c r="BX468" s="36"/>
      <c r="BY468" s="36"/>
      <c r="BZ468" s="36"/>
      <c r="CA468" s="36"/>
      <c r="CB468" s="36"/>
      <c r="CC468" s="36"/>
      <c r="CD468" s="36"/>
      <c r="CE468" s="36"/>
      <c r="CF468" s="36"/>
    </row>
    <row r="469" spans="1:84" ht="14.2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BS469" s="36"/>
      <c r="BT469" s="36"/>
      <c r="BU469" s="36"/>
      <c r="BV469" s="36"/>
      <c r="BW469" s="36"/>
      <c r="BX469" s="36"/>
      <c r="BY469" s="36"/>
      <c r="BZ469" s="36"/>
      <c r="CA469" s="36"/>
      <c r="CB469" s="36"/>
      <c r="CC469" s="36"/>
      <c r="CD469" s="36"/>
      <c r="CE469" s="36"/>
      <c r="CF469" s="36"/>
    </row>
    <row r="470" spans="1:84" ht="14.2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BS470" s="36"/>
      <c r="BT470" s="36"/>
      <c r="BU470" s="36"/>
      <c r="BV470" s="36"/>
      <c r="BW470" s="36"/>
      <c r="BX470" s="36"/>
      <c r="BY470" s="36"/>
      <c r="BZ470" s="36"/>
      <c r="CA470" s="36"/>
      <c r="CB470" s="36"/>
      <c r="CC470" s="36"/>
      <c r="CD470" s="36"/>
      <c r="CE470" s="36"/>
      <c r="CF470" s="36"/>
    </row>
    <row r="471" spans="1:84" ht="14.2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BS471" s="36"/>
      <c r="BT471" s="36"/>
      <c r="BU471" s="36"/>
      <c r="BV471" s="36"/>
      <c r="BW471" s="36"/>
      <c r="BX471" s="36"/>
      <c r="BY471" s="36"/>
      <c r="BZ471" s="36"/>
      <c r="CA471" s="36"/>
      <c r="CB471" s="36"/>
      <c r="CC471" s="36"/>
      <c r="CD471" s="36"/>
      <c r="CE471" s="36"/>
      <c r="CF471" s="36"/>
    </row>
    <row r="472" spans="1:84" ht="14.2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BS472" s="36"/>
      <c r="BT472" s="36"/>
      <c r="BU472" s="36"/>
      <c r="BV472" s="36"/>
      <c r="BW472" s="36"/>
      <c r="BX472" s="36"/>
      <c r="BY472" s="36"/>
      <c r="BZ472" s="36"/>
      <c r="CA472" s="36"/>
      <c r="CB472" s="36"/>
      <c r="CC472" s="36"/>
      <c r="CD472" s="36"/>
      <c r="CE472" s="36"/>
      <c r="CF472" s="36"/>
    </row>
    <row r="473" spans="1:84" ht="14.2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BS473" s="36"/>
      <c r="BT473" s="36"/>
      <c r="BU473" s="36"/>
      <c r="BV473" s="36"/>
      <c r="BW473" s="36"/>
      <c r="BX473" s="36"/>
      <c r="BY473" s="36"/>
      <c r="BZ473" s="36"/>
      <c r="CA473" s="36"/>
      <c r="CB473" s="36"/>
      <c r="CC473" s="36"/>
      <c r="CD473" s="36"/>
      <c r="CE473" s="36"/>
      <c r="CF473" s="36"/>
    </row>
    <row r="474" spans="1:84" ht="14.2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BS474" s="36"/>
      <c r="BT474" s="36"/>
      <c r="BU474" s="36"/>
      <c r="BV474" s="36"/>
      <c r="BW474" s="36"/>
      <c r="BX474" s="36"/>
      <c r="BY474" s="36"/>
      <c r="BZ474" s="36"/>
      <c r="CA474" s="36"/>
      <c r="CB474" s="36"/>
      <c r="CC474" s="36"/>
      <c r="CD474" s="36"/>
      <c r="CE474" s="36"/>
      <c r="CF474" s="36"/>
    </row>
    <row r="475" spans="1:84" ht="14.2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BS475" s="36"/>
      <c r="BT475" s="36"/>
      <c r="BU475" s="36"/>
      <c r="BV475" s="36"/>
      <c r="BW475" s="36"/>
      <c r="BX475" s="36"/>
      <c r="BY475" s="36"/>
      <c r="BZ475" s="36"/>
      <c r="CA475" s="36"/>
      <c r="CB475" s="36"/>
      <c r="CC475" s="36"/>
      <c r="CD475" s="36"/>
      <c r="CE475" s="36"/>
      <c r="CF475" s="36"/>
    </row>
    <row r="476" spans="1:84" ht="14.2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BS476" s="36"/>
      <c r="BT476" s="36"/>
      <c r="BU476" s="36"/>
      <c r="BV476" s="36"/>
      <c r="BW476" s="36"/>
      <c r="BX476" s="36"/>
      <c r="BY476" s="36"/>
      <c r="BZ476" s="36"/>
      <c r="CA476" s="36"/>
      <c r="CB476" s="36"/>
      <c r="CC476" s="36"/>
      <c r="CD476" s="36"/>
      <c r="CE476" s="36"/>
      <c r="CF476" s="36"/>
    </row>
    <row r="477" spans="1:84" ht="14.2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BS477" s="36"/>
      <c r="BT477" s="36"/>
      <c r="BU477" s="36"/>
      <c r="BV477" s="36"/>
      <c r="BW477" s="36"/>
      <c r="BX477" s="36"/>
      <c r="BY477" s="36"/>
      <c r="BZ477" s="36"/>
      <c r="CA477" s="36"/>
      <c r="CB477" s="36"/>
      <c r="CC477" s="36"/>
      <c r="CD477" s="36"/>
      <c r="CE477" s="36"/>
      <c r="CF477" s="36"/>
    </row>
    <row r="478" spans="1:84" ht="14.2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</row>
    <row r="479" spans="1:84" ht="14.2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BS479" s="36"/>
      <c r="BT479" s="36"/>
      <c r="BU479" s="36"/>
      <c r="BV479" s="36"/>
      <c r="BW479" s="36"/>
      <c r="BX479" s="36"/>
      <c r="BY479" s="36"/>
      <c r="BZ479" s="36"/>
      <c r="CA479" s="36"/>
      <c r="CB479" s="36"/>
      <c r="CC479" s="36"/>
      <c r="CD479" s="36"/>
      <c r="CE479" s="36"/>
      <c r="CF479" s="36"/>
    </row>
    <row r="480" spans="1:84" ht="14.2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BS480" s="36"/>
      <c r="BT480" s="36"/>
      <c r="BU480" s="36"/>
      <c r="BV480" s="36"/>
      <c r="BW480" s="36"/>
      <c r="BX480" s="36"/>
      <c r="BY480" s="36"/>
      <c r="BZ480" s="36"/>
      <c r="CA480" s="36"/>
      <c r="CB480" s="36"/>
      <c r="CC480" s="36"/>
      <c r="CD480" s="36"/>
      <c r="CE480" s="36"/>
      <c r="CF480" s="36"/>
    </row>
    <row r="481" spans="1:84" ht="14.2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BS481" s="36"/>
      <c r="BT481" s="36"/>
      <c r="BU481" s="36"/>
      <c r="BV481" s="36"/>
      <c r="BW481" s="36"/>
      <c r="BX481" s="36"/>
      <c r="BY481" s="36"/>
      <c r="BZ481" s="36"/>
      <c r="CA481" s="36"/>
      <c r="CB481" s="36"/>
      <c r="CC481" s="36"/>
      <c r="CD481" s="36"/>
      <c r="CE481" s="36"/>
      <c r="CF481" s="36"/>
    </row>
    <row r="482" spans="1:84" ht="14.2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BS482" s="36"/>
      <c r="BT482" s="36"/>
      <c r="BU482" s="36"/>
      <c r="BV482" s="36"/>
      <c r="BW482" s="36"/>
      <c r="BX482" s="36"/>
      <c r="BY482" s="36"/>
      <c r="BZ482" s="36"/>
      <c r="CA482" s="36"/>
      <c r="CB482" s="36"/>
      <c r="CC482" s="36"/>
      <c r="CD482" s="36"/>
      <c r="CE482" s="36"/>
      <c r="CF482" s="36"/>
    </row>
    <row r="483" spans="1:84" ht="14.2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BS483" s="36"/>
      <c r="BT483" s="36"/>
      <c r="BU483" s="36"/>
      <c r="BV483" s="36"/>
      <c r="BW483" s="36"/>
      <c r="BX483" s="36"/>
      <c r="BY483" s="36"/>
      <c r="BZ483" s="36"/>
      <c r="CA483" s="36"/>
      <c r="CB483" s="36"/>
      <c r="CC483" s="36"/>
      <c r="CD483" s="36"/>
      <c r="CE483" s="36"/>
      <c r="CF483" s="36"/>
    </row>
    <row r="484" spans="1:84" ht="14.2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BS484" s="36"/>
      <c r="BT484" s="36"/>
      <c r="BU484" s="36"/>
      <c r="BV484" s="36"/>
      <c r="BW484" s="36"/>
      <c r="BX484" s="36"/>
      <c r="BY484" s="36"/>
      <c r="BZ484" s="36"/>
      <c r="CA484" s="36"/>
      <c r="CB484" s="36"/>
      <c r="CC484" s="36"/>
      <c r="CD484" s="36"/>
      <c r="CE484" s="36"/>
      <c r="CF484" s="36"/>
    </row>
    <row r="485" spans="1:84" ht="14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</row>
    <row r="486" spans="1:84" ht="14.2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BS486" s="36"/>
      <c r="BT486" s="36"/>
      <c r="BU486" s="36"/>
      <c r="BV486" s="36"/>
      <c r="BW486" s="36"/>
      <c r="BX486" s="36"/>
      <c r="BY486" s="36"/>
      <c r="BZ486" s="36"/>
      <c r="CA486" s="36"/>
      <c r="CB486" s="36"/>
      <c r="CC486" s="36"/>
      <c r="CD486" s="36"/>
      <c r="CE486" s="36"/>
      <c r="CF486" s="36"/>
    </row>
    <row r="487" spans="1:84" ht="14.2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BS487" s="36"/>
      <c r="BT487" s="36"/>
      <c r="BU487" s="36"/>
      <c r="BV487" s="36"/>
      <c r="BW487" s="36"/>
      <c r="BX487" s="36"/>
      <c r="BY487" s="36"/>
      <c r="BZ487" s="36"/>
      <c r="CA487" s="36"/>
      <c r="CB487" s="36"/>
      <c r="CC487" s="36"/>
      <c r="CD487" s="36"/>
      <c r="CE487" s="36"/>
      <c r="CF487" s="36"/>
    </row>
    <row r="488" spans="1:84" ht="14.2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BS488" s="36"/>
      <c r="BT488" s="36"/>
      <c r="BU488" s="36"/>
      <c r="BV488" s="36"/>
      <c r="BW488" s="36"/>
      <c r="BX488" s="36"/>
      <c r="BY488" s="36"/>
      <c r="BZ488" s="36"/>
      <c r="CA488" s="36"/>
      <c r="CB488" s="36"/>
      <c r="CC488" s="36"/>
      <c r="CD488" s="36"/>
      <c r="CE488" s="36"/>
      <c r="CF488" s="36"/>
    </row>
    <row r="489" spans="1:84" ht="14.2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BS489" s="36"/>
      <c r="BT489" s="36"/>
      <c r="BU489" s="36"/>
      <c r="BV489" s="36"/>
      <c r="BW489" s="36"/>
      <c r="BX489" s="36"/>
      <c r="BY489" s="36"/>
      <c r="BZ489" s="36"/>
      <c r="CA489" s="36"/>
      <c r="CB489" s="36"/>
      <c r="CC489" s="36"/>
      <c r="CD489" s="36"/>
      <c r="CE489" s="36"/>
      <c r="CF489" s="36"/>
    </row>
    <row r="490" spans="1:84" ht="14.2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</row>
    <row r="491" spans="1:84" ht="14.2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BS491" s="36"/>
      <c r="BT491" s="36"/>
      <c r="BU491" s="36"/>
      <c r="BV491" s="36"/>
      <c r="BW491" s="36"/>
      <c r="BX491" s="36"/>
      <c r="BY491" s="36"/>
      <c r="BZ491" s="36"/>
      <c r="CA491" s="36"/>
      <c r="CB491" s="36"/>
      <c r="CC491" s="36"/>
      <c r="CD491" s="36"/>
      <c r="CE491" s="36"/>
      <c r="CF491" s="36"/>
    </row>
    <row r="492" spans="1:84" ht="14.2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BS492" s="36"/>
      <c r="BT492" s="36"/>
      <c r="BU492" s="36"/>
      <c r="BV492" s="36"/>
      <c r="BW492" s="36"/>
      <c r="BX492" s="36"/>
      <c r="BY492" s="36"/>
      <c r="BZ492" s="36"/>
      <c r="CA492" s="36"/>
      <c r="CB492" s="36"/>
      <c r="CC492" s="36"/>
      <c r="CD492" s="36"/>
      <c r="CE492" s="36"/>
      <c r="CF492" s="36"/>
    </row>
    <row r="493" spans="1:84" ht="14.2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BS493" s="36"/>
      <c r="BT493" s="36"/>
      <c r="BU493" s="36"/>
      <c r="BV493" s="36"/>
      <c r="BW493" s="36"/>
      <c r="BX493" s="36"/>
      <c r="BY493" s="36"/>
      <c r="BZ493" s="36"/>
      <c r="CA493" s="36"/>
      <c r="CB493" s="36"/>
      <c r="CC493" s="36"/>
      <c r="CD493" s="36"/>
      <c r="CE493" s="36"/>
      <c r="CF493" s="36"/>
    </row>
    <row r="494" spans="1:84" ht="14.2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BS494" s="36"/>
      <c r="BT494" s="36"/>
      <c r="BU494" s="36"/>
      <c r="BV494" s="36"/>
      <c r="BW494" s="36"/>
      <c r="BX494" s="36"/>
      <c r="BY494" s="36"/>
      <c r="BZ494" s="36"/>
      <c r="CA494" s="36"/>
      <c r="CB494" s="36"/>
      <c r="CC494" s="36"/>
      <c r="CD494" s="36"/>
      <c r="CE494" s="36"/>
      <c r="CF494" s="36"/>
    </row>
    <row r="495" spans="1:84" ht="14.2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BS495" s="36"/>
      <c r="BT495" s="36"/>
      <c r="BU495" s="36"/>
      <c r="BV495" s="36"/>
      <c r="BW495" s="36"/>
      <c r="BX495" s="36"/>
      <c r="BY495" s="36"/>
      <c r="BZ495" s="36"/>
      <c r="CA495" s="36"/>
      <c r="CB495" s="36"/>
      <c r="CC495" s="36"/>
      <c r="CD495" s="36"/>
      <c r="CE495" s="36"/>
      <c r="CF495" s="36"/>
    </row>
    <row r="496" spans="1:84" ht="14.2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BS496" s="36"/>
      <c r="BT496" s="36"/>
      <c r="BU496" s="36"/>
      <c r="BV496" s="36"/>
      <c r="BW496" s="36"/>
      <c r="BX496" s="36"/>
      <c r="BY496" s="36"/>
      <c r="BZ496" s="36"/>
      <c r="CA496" s="36"/>
      <c r="CB496" s="36"/>
      <c r="CC496" s="36"/>
      <c r="CD496" s="36"/>
      <c r="CE496" s="36"/>
      <c r="CF496" s="36"/>
    </row>
    <row r="497" spans="1:84" ht="14.2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BS497" s="36"/>
      <c r="BT497" s="36"/>
      <c r="BU497" s="36"/>
      <c r="BV497" s="36"/>
      <c r="BW497" s="36"/>
      <c r="BX497" s="36"/>
      <c r="BY497" s="36"/>
      <c r="BZ497" s="36"/>
      <c r="CA497" s="36"/>
      <c r="CB497" s="36"/>
      <c r="CC497" s="36"/>
      <c r="CD497" s="36"/>
      <c r="CE497" s="36"/>
      <c r="CF497" s="36"/>
    </row>
    <row r="498" spans="1:84" ht="14.2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BS498" s="36"/>
      <c r="BT498" s="36"/>
      <c r="BU498" s="36"/>
      <c r="BV498" s="36"/>
      <c r="BW498" s="36"/>
      <c r="BX498" s="36"/>
      <c r="BY498" s="36"/>
      <c r="BZ498" s="36"/>
      <c r="CA498" s="36"/>
      <c r="CB498" s="36"/>
      <c r="CC498" s="36"/>
      <c r="CD498" s="36"/>
      <c r="CE498" s="36"/>
      <c r="CF498" s="36"/>
    </row>
    <row r="499" spans="1:84" ht="14.2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BS499" s="36"/>
      <c r="BT499" s="36"/>
      <c r="BU499" s="36"/>
      <c r="BV499" s="36"/>
      <c r="BW499" s="36"/>
      <c r="BX499" s="36"/>
      <c r="BY499" s="36"/>
      <c r="BZ499" s="36"/>
      <c r="CA499" s="36"/>
      <c r="CB499" s="36"/>
      <c r="CC499" s="36"/>
      <c r="CD499" s="36"/>
      <c r="CE499" s="36"/>
      <c r="CF499" s="36"/>
    </row>
    <row r="500" spans="1:84" ht="14.2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BS500" s="36"/>
      <c r="BT500" s="36"/>
      <c r="BU500" s="36"/>
      <c r="BV500" s="36"/>
      <c r="BW500" s="36"/>
      <c r="BX500" s="36"/>
      <c r="BY500" s="36"/>
      <c r="BZ500" s="36"/>
      <c r="CA500" s="36"/>
      <c r="CB500" s="36"/>
      <c r="CC500" s="36"/>
      <c r="CD500" s="36"/>
      <c r="CE500" s="36"/>
      <c r="CF500" s="36"/>
    </row>
    <row r="501" spans="1:84" ht="14.2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BS501" s="36"/>
      <c r="BT501" s="36"/>
      <c r="BU501" s="36"/>
      <c r="BV501" s="36"/>
      <c r="BW501" s="36"/>
      <c r="BX501" s="36"/>
      <c r="BY501" s="36"/>
      <c r="BZ501" s="36"/>
      <c r="CA501" s="36"/>
      <c r="CB501" s="36"/>
      <c r="CC501" s="36"/>
      <c r="CD501" s="36"/>
      <c r="CE501" s="36"/>
      <c r="CF501" s="36"/>
    </row>
    <row r="502" spans="1:84" ht="14.2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BS502" s="36"/>
      <c r="BT502" s="36"/>
      <c r="BU502" s="36"/>
      <c r="BV502" s="36"/>
      <c r="BW502" s="36"/>
      <c r="BX502" s="36"/>
      <c r="BY502" s="36"/>
      <c r="BZ502" s="36"/>
      <c r="CA502" s="36"/>
      <c r="CB502" s="36"/>
      <c r="CC502" s="36"/>
      <c r="CD502" s="36"/>
      <c r="CE502" s="36"/>
      <c r="CF502" s="36"/>
    </row>
    <row r="503" spans="1:84" ht="14.2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BS503" s="36"/>
      <c r="BT503" s="36"/>
      <c r="BU503" s="36"/>
      <c r="BV503" s="36"/>
      <c r="BW503" s="36"/>
      <c r="BX503" s="36"/>
      <c r="BY503" s="36"/>
      <c r="BZ503" s="36"/>
      <c r="CA503" s="36"/>
      <c r="CB503" s="36"/>
      <c r="CC503" s="36"/>
      <c r="CD503" s="36"/>
      <c r="CE503" s="36"/>
      <c r="CF503" s="36"/>
    </row>
    <row r="504" spans="1:84" ht="14.2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BS504" s="36"/>
      <c r="BT504" s="36"/>
      <c r="BU504" s="36"/>
      <c r="BV504" s="36"/>
      <c r="BW504" s="36"/>
      <c r="BX504" s="36"/>
      <c r="BY504" s="36"/>
      <c r="BZ504" s="36"/>
      <c r="CA504" s="36"/>
      <c r="CB504" s="36"/>
      <c r="CC504" s="36"/>
      <c r="CD504" s="36"/>
      <c r="CE504" s="36"/>
      <c r="CF504" s="36"/>
    </row>
    <row r="505" spans="1:84" ht="14.2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BS505" s="36"/>
      <c r="BT505" s="36"/>
      <c r="BU505" s="36"/>
      <c r="BV505" s="36"/>
      <c r="BW505" s="36"/>
      <c r="BX505" s="36"/>
      <c r="BY505" s="36"/>
      <c r="BZ505" s="36"/>
      <c r="CA505" s="36"/>
      <c r="CB505" s="36"/>
      <c r="CC505" s="36"/>
      <c r="CD505" s="36"/>
      <c r="CE505" s="36"/>
      <c r="CF505" s="36"/>
    </row>
    <row r="506" spans="1:84" ht="14.2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BS506" s="36"/>
      <c r="BT506" s="36"/>
      <c r="BU506" s="36"/>
      <c r="BV506" s="36"/>
      <c r="BW506" s="36"/>
      <c r="BX506" s="36"/>
      <c r="BY506" s="36"/>
      <c r="BZ506" s="36"/>
      <c r="CA506" s="36"/>
      <c r="CB506" s="36"/>
      <c r="CC506" s="36"/>
      <c r="CD506" s="36"/>
      <c r="CE506" s="36"/>
      <c r="CF506" s="36"/>
    </row>
    <row r="507" spans="1:84" ht="14.2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BS507" s="36"/>
      <c r="BT507" s="36"/>
      <c r="BU507" s="36"/>
      <c r="BV507" s="36"/>
      <c r="BW507" s="36"/>
      <c r="BX507" s="36"/>
      <c r="BY507" s="36"/>
      <c r="BZ507" s="36"/>
      <c r="CA507" s="36"/>
      <c r="CB507" s="36"/>
      <c r="CC507" s="36"/>
      <c r="CD507" s="36"/>
      <c r="CE507" s="36"/>
      <c r="CF507" s="36"/>
    </row>
    <row r="508" spans="1:84" ht="14.2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BS508" s="36"/>
      <c r="BT508" s="36"/>
      <c r="BU508" s="36"/>
      <c r="BV508" s="36"/>
      <c r="BW508" s="36"/>
      <c r="BX508" s="36"/>
      <c r="BY508" s="36"/>
      <c r="BZ508" s="36"/>
      <c r="CA508" s="36"/>
      <c r="CB508" s="36"/>
      <c r="CC508" s="36"/>
      <c r="CD508" s="36"/>
      <c r="CE508" s="36"/>
      <c r="CF508" s="36"/>
    </row>
    <row r="509" spans="1:84" ht="14.2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BS509" s="36"/>
      <c r="BT509" s="36"/>
      <c r="BU509" s="36"/>
      <c r="BV509" s="36"/>
      <c r="BW509" s="36"/>
      <c r="BX509" s="36"/>
      <c r="BY509" s="36"/>
      <c r="BZ509" s="36"/>
      <c r="CA509" s="36"/>
      <c r="CB509" s="36"/>
      <c r="CC509" s="36"/>
      <c r="CD509" s="36"/>
      <c r="CE509" s="36"/>
      <c r="CF509" s="36"/>
    </row>
    <row r="510" spans="1:84" ht="14.2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BS510" s="36"/>
      <c r="BT510" s="36"/>
      <c r="BU510" s="36"/>
      <c r="BV510" s="36"/>
      <c r="BW510" s="36"/>
      <c r="BX510" s="36"/>
      <c r="BY510" s="36"/>
      <c r="BZ510" s="36"/>
      <c r="CA510" s="36"/>
      <c r="CB510" s="36"/>
      <c r="CC510" s="36"/>
      <c r="CD510" s="36"/>
      <c r="CE510" s="36"/>
      <c r="CF510" s="36"/>
    </row>
    <row r="511" spans="1:84" ht="14.2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BS511" s="36"/>
      <c r="BT511" s="36"/>
      <c r="BU511" s="36"/>
      <c r="BV511" s="36"/>
      <c r="BW511" s="36"/>
      <c r="BX511" s="36"/>
      <c r="BY511" s="36"/>
      <c r="BZ511" s="36"/>
      <c r="CA511" s="36"/>
      <c r="CB511" s="36"/>
      <c r="CC511" s="36"/>
      <c r="CD511" s="36"/>
      <c r="CE511" s="36"/>
      <c r="CF511" s="36"/>
    </row>
    <row r="512" spans="1:84" ht="14.2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BS512" s="36"/>
      <c r="BT512" s="36"/>
      <c r="BU512" s="36"/>
      <c r="BV512" s="36"/>
      <c r="BW512" s="36"/>
      <c r="BX512" s="36"/>
      <c r="BY512" s="36"/>
      <c r="BZ512" s="36"/>
      <c r="CA512" s="36"/>
      <c r="CB512" s="36"/>
      <c r="CC512" s="36"/>
      <c r="CD512" s="36"/>
      <c r="CE512" s="36"/>
      <c r="CF512" s="36"/>
    </row>
    <row r="513" spans="1:84" ht="14.2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BS513" s="36"/>
      <c r="BT513" s="36"/>
      <c r="BU513" s="36"/>
      <c r="BV513" s="36"/>
      <c r="BW513" s="36"/>
      <c r="BX513" s="36"/>
      <c r="BY513" s="36"/>
      <c r="BZ513" s="36"/>
      <c r="CA513" s="36"/>
      <c r="CB513" s="36"/>
      <c r="CC513" s="36"/>
      <c r="CD513" s="36"/>
      <c r="CE513" s="36"/>
      <c r="CF513" s="36"/>
    </row>
    <row r="514" spans="1:84" ht="14.2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BS514" s="36"/>
      <c r="BT514" s="36"/>
      <c r="BU514" s="36"/>
      <c r="BV514" s="36"/>
      <c r="BW514" s="36"/>
      <c r="BX514" s="36"/>
      <c r="BY514" s="36"/>
      <c r="BZ514" s="36"/>
      <c r="CA514" s="36"/>
      <c r="CB514" s="36"/>
      <c r="CC514" s="36"/>
      <c r="CD514" s="36"/>
      <c r="CE514" s="36"/>
      <c r="CF514" s="36"/>
    </row>
    <row r="515" spans="1:84" ht="14.2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BS515" s="36"/>
      <c r="BT515" s="36"/>
      <c r="BU515" s="36"/>
      <c r="BV515" s="36"/>
      <c r="BW515" s="36"/>
      <c r="BX515" s="36"/>
      <c r="BY515" s="36"/>
      <c r="BZ515" s="36"/>
      <c r="CA515" s="36"/>
      <c r="CB515" s="36"/>
      <c r="CC515" s="36"/>
      <c r="CD515" s="36"/>
      <c r="CE515" s="36"/>
      <c r="CF515" s="36"/>
    </row>
    <row r="516" spans="1:84" ht="14.2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BS516" s="36"/>
      <c r="BT516" s="36"/>
      <c r="BU516" s="36"/>
      <c r="BV516" s="36"/>
      <c r="BW516" s="36"/>
      <c r="BX516" s="36"/>
      <c r="BY516" s="36"/>
      <c r="BZ516" s="36"/>
      <c r="CA516" s="36"/>
      <c r="CB516" s="36"/>
      <c r="CC516" s="36"/>
      <c r="CD516" s="36"/>
      <c r="CE516" s="36"/>
      <c r="CF516" s="36"/>
    </row>
    <row r="517" spans="1:84" ht="14.2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BS517" s="36"/>
      <c r="BT517" s="36"/>
      <c r="BU517" s="36"/>
      <c r="BV517" s="36"/>
      <c r="BW517" s="36"/>
      <c r="BX517" s="36"/>
      <c r="BY517" s="36"/>
      <c r="BZ517" s="36"/>
      <c r="CA517" s="36"/>
      <c r="CB517" s="36"/>
      <c r="CC517" s="36"/>
      <c r="CD517" s="36"/>
      <c r="CE517" s="36"/>
      <c r="CF517" s="36"/>
    </row>
    <row r="518" spans="1:84" ht="14.2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BS518" s="36"/>
      <c r="BT518" s="36"/>
      <c r="BU518" s="36"/>
      <c r="BV518" s="36"/>
      <c r="BW518" s="36"/>
      <c r="BX518" s="36"/>
      <c r="BY518" s="36"/>
      <c r="BZ518" s="36"/>
      <c r="CA518" s="36"/>
      <c r="CB518" s="36"/>
      <c r="CC518" s="36"/>
      <c r="CD518" s="36"/>
      <c r="CE518" s="36"/>
      <c r="CF518" s="36"/>
    </row>
    <row r="519" spans="1:84" ht="14.2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BS519" s="36"/>
      <c r="BT519" s="36"/>
      <c r="BU519" s="36"/>
      <c r="BV519" s="36"/>
      <c r="BW519" s="36"/>
      <c r="BX519" s="36"/>
      <c r="BY519" s="36"/>
      <c r="BZ519" s="36"/>
      <c r="CA519" s="36"/>
      <c r="CB519" s="36"/>
      <c r="CC519" s="36"/>
      <c r="CD519" s="36"/>
      <c r="CE519" s="36"/>
      <c r="CF519" s="36"/>
    </row>
    <row r="520" spans="1:84" ht="14.2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BS520" s="36"/>
      <c r="BT520" s="36"/>
      <c r="BU520" s="36"/>
      <c r="BV520" s="36"/>
      <c r="BW520" s="36"/>
      <c r="BX520" s="36"/>
      <c r="BY520" s="36"/>
      <c r="BZ520" s="36"/>
      <c r="CA520" s="36"/>
      <c r="CB520" s="36"/>
      <c r="CC520" s="36"/>
      <c r="CD520" s="36"/>
      <c r="CE520" s="36"/>
      <c r="CF520" s="36"/>
    </row>
    <row r="521" spans="1:84" ht="14.2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BS521" s="36"/>
      <c r="BT521" s="36"/>
      <c r="BU521" s="36"/>
      <c r="BV521" s="36"/>
      <c r="BW521" s="36"/>
      <c r="BX521" s="36"/>
      <c r="BY521" s="36"/>
      <c r="BZ521" s="36"/>
      <c r="CA521" s="36"/>
      <c r="CB521" s="36"/>
      <c r="CC521" s="36"/>
      <c r="CD521" s="36"/>
      <c r="CE521" s="36"/>
      <c r="CF521" s="36"/>
    </row>
    <row r="522" spans="1:84" ht="14.2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BS522" s="36"/>
      <c r="BT522" s="36"/>
      <c r="BU522" s="36"/>
      <c r="BV522" s="36"/>
      <c r="BW522" s="36"/>
      <c r="BX522" s="36"/>
      <c r="BY522" s="36"/>
      <c r="BZ522" s="36"/>
      <c r="CA522" s="36"/>
      <c r="CB522" s="36"/>
      <c r="CC522" s="36"/>
      <c r="CD522" s="36"/>
      <c r="CE522" s="36"/>
      <c r="CF522" s="36"/>
    </row>
    <row r="523" spans="1:84" ht="14.2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BS523" s="36"/>
      <c r="BT523" s="36"/>
      <c r="BU523" s="36"/>
      <c r="BV523" s="36"/>
      <c r="BW523" s="36"/>
      <c r="BX523" s="36"/>
      <c r="BY523" s="36"/>
      <c r="BZ523" s="36"/>
      <c r="CA523" s="36"/>
      <c r="CB523" s="36"/>
      <c r="CC523" s="36"/>
      <c r="CD523" s="36"/>
      <c r="CE523" s="36"/>
      <c r="CF523" s="36"/>
    </row>
    <row r="524" spans="1:84" ht="14.2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BS524" s="36"/>
      <c r="BT524" s="36"/>
      <c r="BU524" s="36"/>
      <c r="BV524" s="36"/>
      <c r="BW524" s="36"/>
      <c r="BX524" s="36"/>
      <c r="BY524" s="36"/>
      <c r="BZ524" s="36"/>
      <c r="CA524" s="36"/>
      <c r="CB524" s="36"/>
      <c r="CC524" s="36"/>
      <c r="CD524" s="36"/>
      <c r="CE524" s="36"/>
      <c r="CF524" s="36"/>
    </row>
    <row r="525" spans="1:84" ht="14.2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BS525" s="36"/>
      <c r="BT525" s="36"/>
      <c r="BU525" s="36"/>
      <c r="BV525" s="36"/>
      <c r="BW525" s="36"/>
      <c r="BX525" s="36"/>
      <c r="BY525" s="36"/>
      <c r="BZ525" s="36"/>
      <c r="CA525" s="36"/>
      <c r="CB525" s="36"/>
      <c r="CC525" s="36"/>
      <c r="CD525" s="36"/>
      <c r="CE525" s="36"/>
      <c r="CF525" s="36"/>
    </row>
    <row r="526" spans="1:84" ht="14.2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BS526" s="36"/>
      <c r="BT526" s="36"/>
      <c r="BU526" s="36"/>
      <c r="BV526" s="36"/>
      <c r="BW526" s="36"/>
      <c r="BX526" s="36"/>
      <c r="BY526" s="36"/>
      <c r="BZ526" s="36"/>
      <c r="CA526" s="36"/>
      <c r="CB526" s="36"/>
      <c r="CC526" s="36"/>
      <c r="CD526" s="36"/>
      <c r="CE526" s="36"/>
      <c r="CF526" s="36"/>
    </row>
    <row r="527" spans="1:84" ht="14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BS527" s="36"/>
      <c r="BT527" s="36"/>
      <c r="BU527" s="36"/>
      <c r="BV527" s="36"/>
      <c r="BW527" s="36"/>
      <c r="BX527" s="36"/>
      <c r="BY527" s="36"/>
      <c r="BZ527" s="36"/>
      <c r="CA527" s="36"/>
      <c r="CB527" s="36"/>
      <c r="CC527" s="36"/>
      <c r="CD527" s="36"/>
      <c r="CE527" s="36"/>
      <c r="CF527" s="36"/>
    </row>
    <row r="528" spans="1:84" ht="14.2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BS528" s="36"/>
      <c r="BT528" s="36"/>
      <c r="BU528" s="36"/>
      <c r="BV528" s="36"/>
      <c r="BW528" s="36"/>
      <c r="BX528" s="36"/>
      <c r="BY528" s="36"/>
      <c r="BZ528" s="36"/>
      <c r="CA528" s="36"/>
      <c r="CB528" s="36"/>
      <c r="CC528" s="36"/>
      <c r="CD528" s="36"/>
      <c r="CE528" s="36"/>
      <c r="CF528" s="36"/>
    </row>
    <row r="529" spans="1:84" ht="14.2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BS529" s="36"/>
      <c r="BT529" s="36"/>
      <c r="BU529" s="36"/>
      <c r="BV529" s="36"/>
      <c r="BW529" s="36"/>
      <c r="BX529" s="36"/>
      <c r="BY529" s="36"/>
      <c r="BZ529" s="36"/>
      <c r="CA529" s="36"/>
      <c r="CB529" s="36"/>
      <c r="CC529" s="36"/>
      <c r="CD529" s="36"/>
      <c r="CE529" s="36"/>
      <c r="CF529" s="36"/>
    </row>
    <row r="530" spans="1:84" ht="14.2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BS530" s="36"/>
      <c r="BT530" s="36"/>
      <c r="BU530" s="36"/>
      <c r="BV530" s="36"/>
      <c r="BW530" s="36"/>
      <c r="BX530" s="36"/>
      <c r="BY530" s="36"/>
      <c r="BZ530" s="36"/>
      <c r="CA530" s="36"/>
      <c r="CB530" s="36"/>
      <c r="CC530" s="36"/>
      <c r="CD530" s="36"/>
      <c r="CE530" s="36"/>
      <c r="CF530" s="36"/>
    </row>
    <row r="531" spans="1:84" ht="14.2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BS531" s="36"/>
      <c r="BT531" s="36"/>
      <c r="BU531" s="36"/>
      <c r="BV531" s="36"/>
      <c r="BW531" s="36"/>
      <c r="BX531" s="36"/>
      <c r="BY531" s="36"/>
      <c r="BZ531" s="36"/>
      <c r="CA531" s="36"/>
      <c r="CB531" s="36"/>
      <c r="CC531" s="36"/>
      <c r="CD531" s="36"/>
      <c r="CE531" s="36"/>
      <c r="CF531" s="36"/>
    </row>
    <row r="532" spans="1:84" ht="14.2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BS532" s="36"/>
      <c r="BT532" s="36"/>
      <c r="BU532" s="36"/>
      <c r="BV532" s="36"/>
      <c r="BW532" s="36"/>
      <c r="BX532" s="36"/>
      <c r="BY532" s="36"/>
      <c r="BZ532" s="36"/>
      <c r="CA532" s="36"/>
      <c r="CB532" s="36"/>
      <c r="CC532" s="36"/>
      <c r="CD532" s="36"/>
      <c r="CE532" s="36"/>
      <c r="CF532" s="36"/>
    </row>
    <row r="533" spans="1:84" ht="14.2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</row>
    <row r="534" spans="1:84" ht="14.2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BS534" s="36"/>
      <c r="BT534" s="36"/>
      <c r="BU534" s="36"/>
      <c r="BV534" s="36"/>
      <c r="BW534" s="36"/>
      <c r="BX534" s="36"/>
      <c r="BY534" s="36"/>
      <c r="BZ534" s="36"/>
      <c r="CA534" s="36"/>
      <c r="CB534" s="36"/>
      <c r="CC534" s="36"/>
      <c r="CD534" s="36"/>
      <c r="CE534" s="36"/>
      <c r="CF534" s="36"/>
    </row>
    <row r="535" spans="1:84" ht="14.2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BS535" s="36"/>
      <c r="BT535" s="36"/>
      <c r="BU535" s="36"/>
      <c r="BV535" s="36"/>
      <c r="BW535" s="36"/>
      <c r="BX535" s="36"/>
      <c r="BY535" s="36"/>
      <c r="BZ535" s="36"/>
      <c r="CA535" s="36"/>
      <c r="CB535" s="36"/>
      <c r="CC535" s="36"/>
      <c r="CD535" s="36"/>
      <c r="CE535" s="36"/>
      <c r="CF535" s="36"/>
    </row>
    <row r="536" spans="1:84" ht="14.2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BS536" s="36"/>
      <c r="BT536" s="36"/>
      <c r="BU536" s="36"/>
      <c r="BV536" s="36"/>
      <c r="BW536" s="36"/>
      <c r="BX536" s="36"/>
      <c r="BY536" s="36"/>
      <c r="BZ536" s="36"/>
      <c r="CA536" s="36"/>
      <c r="CB536" s="36"/>
      <c r="CC536" s="36"/>
      <c r="CD536" s="36"/>
      <c r="CE536" s="36"/>
      <c r="CF536" s="36"/>
    </row>
    <row r="537" spans="1:84" ht="14.2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BS537" s="36"/>
      <c r="BT537" s="36"/>
      <c r="BU537" s="36"/>
      <c r="BV537" s="36"/>
      <c r="BW537" s="36"/>
      <c r="BX537" s="36"/>
      <c r="BY537" s="36"/>
      <c r="BZ537" s="36"/>
      <c r="CA537" s="36"/>
      <c r="CB537" s="36"/>
      <c r="CC537" s="36"/>
      <c r="CD537" s="36"/>
      <c r="CE537" s="36"/>
      <c r="CF537" s="36"/>
    </row>
    <row r="538" spans="1:84" ht="14.2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BS538" s="36"/>
      <c r="BT538" s="36"/>
      <c r="BU538" s="36"/>
      <c r="BV538" s="36"/>
      <c r="BW538" s="36"/>
      <c r="BX538" s="36"/>
      <c r="BY538" s="36"/>
      <c r="BZ538" s="36"/>
      <c r="CA538" s="36"/>
      <c r="CB538" s="36"/>
      <c r="CC538" s="36"/>
      <c r="CD538" s="36"/>
      <c r="CE538" s="36"/>
      <c r="CF538" s="36"/>
    </row>
    <row r="539" spans="1:84" ht="14.2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BS539" s="36"/>
      <c r="BT539" s="36"/>
      <c r="BU539" s="36"/>
      <c r="BV539" s="36"/>
      <c r="BW539" s="36"/>
      <c r="BX539" s="36"/>
      <c r="BY539" s="36"/>
      <c r="BZ539" s="36"/>
      <c r="CA539" s="36"/>
      <c r="CB539" s="36"/>
      <c r="CC539" s="36"/>
      <c r="CD539" s="36"/>
      <c r="CE539" s="36"/>
      <c r="CF539" s="36"/>
    </row>
    <row r="540" spans="1:84" ht="14.2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BS540" s="36"/>
      <c r="BT540" s="36"/>
      <c r="BU540" s="36"/>
      <c r="BV540" s="36"/>
      <c r="BW540" s="36"/>
      <c r="BX540" s="36"/>
      <c r="BY540" s="36"/>
      <c r="BZ540" s="36"/>
      <c r="CA540" s="36"/>
      <c r="CB540" s="36"/>
      <c r="CC540" s="36"/>
      <c r="CD540" s="36"/>
      <c r="CE540" s="36"/>
      <c r="CF540" s="36"/>
    </row>
    <row r="541" spans="1:84" ht="14.2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BS541" s="36"/>
      <c r="BT541" s="36"/>
      <c r="BU541" s="36"/>
      <c r="BV541" s="36"/>
      <c r="BW541" s="36"/>
      <c r="BX541" s="36"/>
      <c r="BY541" s="36"/>
      <c r="BZ541" s="36"/>
      <c r="CA541" s="36"/>
      <c r="CB541" s="36"/>
      <c r="CC541" s="36"/>
      <c r="CD541" s="36"/>
      <c r="CE541" s="36"/>
      <c r="CF541" s="36"/>
    </row>
    <row r="542" spans="1:84" ht="14.2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BS542" s="36"/>
      <c r="BT542" s="36"/>
      <c r="BU542" s="36"/>
      <c r="BV542" s="36"/>
      <c r="BW542" s="36"/>
      <c r="BX542" s="36"/>
      <c r="BY542" s="36"/>
      <c r="BZ542" s="36"/>
      <c r="CA542" s="36"/>
      <c r="CB542" s="36"/>
      <c r="CC542" s="36"/>
      <c r="CD542" s="36"/>
      <c r="CE542" s="36"/>
      <c r="CF542" s="36"/>
    </row>
    <row r="543" spans="1:84" ht="14.2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BS543" s="36"/>
      <c r="BT543" s="36"/>
      <c r="BU543" s="36"/>
      <c r="BV543" s="36"/>
      <c r="BW543" s="36"/>
      <c r="BX543" s="36"/>
      <c r="BY543" s="36"/>
      <c r="BZ543" s="36"/>
      <c r="CA543" s="36"/>
      <c r="CB543" s="36"/>
      <c r="CC543" s="36"/>
      <c r="CD543" s="36"/>
      <c r="CE543" s="36"/>
      <c r="CF543" s="36"/>
    </row>
    <row r="544" spans="1:84" ht="14.2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BS544" s="36"/>
      <c r="BT544" s="36"/>
      <c r="BU544" s="36"/>
      <c r="BV544" s="36"/>
      <c r="BW544" s="36"/>
      <c r="BX544" s="36"/>
      <c r="BY544" s="36"/>
      <c r="BZ544" s="36"/>
      <c r="CA544" s="36"/>
      <c r="CB544" s="36"/>
      <c r="CC544" s="36"/>
      <c r="CD544" s="36"/>
      <c r="CE544" s="36"/>
      <c r="CF544" s="36"/>
    </row>
    <row r="545" spans="1:84" ht="14.2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BS545" s="36"/>
      <c r="BT545" s="36"/>
      <c r="BU545" s="36"/>
      <c r="BV545" s="36"/>
      <c r="BW545" s="36"/>
      <c r="BX545" s="36"/>
      <c r="BY545" s="36"/>
      <c r="BZ545" s="36"/>
      <c r="CA545" s="36"/>
      <c r="CB545" s="36"/>
      <c r="CC545" s="36"/>
      <c r="CD545" s="36"/>
      <c r="CE545" s="36"/>
      <c r="CF545" s="36"/>
    </row>
    <row r="546" spans="1:84" ht="14.2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BS546" s="36"/>
      <c r="BT546" s="36"/>
      <c r="BU546" s="36"/>
      <c r="BV546" s="36"/>
      <c r="BW546" s="36"/>
      <c r="BX546" s="36"/>
      <c r="BY546" s="36"/>
      <c r="BZ546" s="36"/>
      <c r="CA546" s="36"/>
      <c r="CB546" s="36"/>
      <c r="CC546" s="36"/>
      <c r="CD546" s="36"/>
      <c r="CE546" s="36"/>
      <c r="CF546" s="36"/>
    </row>
    <row r="547" spans="1:84" ht="14.2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</row>
    <row r="548" spans="1:84" ht="14.2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BS548" s="36"/>
      <c r="BT548" s="36"/>
      <c r="BU548" s="36"/>
      <c r="BV548" s="36"/>
      <c r="BW548" s="36"/>
      <c r="BX548" s="36"/>
      <c r="BY548" s="36"/>
      <c r="BZ548" s="36"/>
      <c r="CA548" s="36"/>
      <c r="CB548" s="36"/>
      <c r="CC548" s="36"/>
      <c r="CD548" s="36"/>
      <c r="CE548" s="36"/>
      <c r="CF548" s="36"/>
    </row>
    <row r="549" spans="1:84" ht="14.2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BS549" s="36"/>
      <c r="BT549" s="36"/>
      <c r="BU549" s="36"/>
      <c r="BV549" s="36"/>
      <c r="BW549" s="36"/>
      <c r="BX549" s="36"/>
      <c r="BY549" s="36"/>
      <c r="BZ549" s="36"/>
      <c r="CA549" s="36"/>
      <c r="CB549" s="36"/>
      <c r="CC549" s="36"/>
      <c r="CD549" s="36"/>
      <c r="CE549" s="36"/>
      <c r="CF549" s="36"/>
    </row>
    <row r="550" spans="1:84" ht="14.2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BS550" s="36"/>
      <c r="BT550" s="36"/>
      <c r="BU550" s="36"/>
      <c r="BV550" s="36"/>
      <c r="BW550" s="36"/>
      <c r="BX550" s="36"/>
      <c r="BY550" s="36"/>
      <c r="BZ550" s="36"/>
      <c r="CA550" s="36"/>
      <c r="CB550" s="36"/>
      <c r="CC550" s="36"/>
      <c r="CD550" s="36"/>
      <c r="CE550" s="36"/>
      <c r="CF550" s="36"/>
    </row>
    <row r="551" spans="1:84" ht="14.2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BS551" s="36"/>
      <c r="BT551" s="36"/>
      <c r="BU551" s="36"/>
      <c r="BV551" s="36"/>
      <c r="BW551" s="36"/>
      <c r="BX551" s="36"/>
      <c r="BY551" s="36"/>
      <c r="BZ551" s="36"/>
      <c r="CA551" s="36"/>
      <c r="CB551" s="36"/>
      <c r="CC551" s="36"/>
      <c r="CD551" s="36"/>
      <c r="CE551" s="36"/>
      <c r="CF551" s="36"/>
    </row>
    <row r="552" spans="1:84" ht="14.2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</row>
    <row r="553" spans="1:84" ht="14.2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BS553" s="36"/>
      <c r="BT553" s="36"/>
      <c r="BU553" s="36"/>
      <c r="BV553" s="36"/>
      <c r="BW553" s="36"/>
      <c r="BX553" s="36"/>
      <c r="BY553" s="36"/>
      <c r="BZ553" s="36"/>
      <c r="CA553" s="36"/>
      <c r="CB553" s="36"/>
      <c r="CC553" s="36"/>
      <c r="CD553" s="36"/>
      <c r="CE553" s="36"/>
      <c r="CF553" s="36"/>
    </row>
    <row r="554" spans="1:84" ht="14.2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BS554" s="36"/>
      <c r="BT554" s="36"/>
      <c r="BU554" s="36"/>
      <c r="BV554" s="36"/>
      <c r="BW554" s="36"/>
      <c r="BX554" s="36"/>
      <c r="BY554" s="36"/>
      <c r="BZ554" s="36"/>
      <c r="CA554" s="36"/>
      <c r="CB554" s="36"/>
      <c r="CC554" s="36"/>
      <c r="CD554" s="36"/>
      <c r="CE554" s="36"/>
      <c r="CF554" s="36"/>
    </row>
    <row r="555" spans="1:84" ht="14.2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BS555" s="36"/>
      <c r="BT555" s="36"/>
      <c r="BU555" s="36"/>
      <c r="BV555" s="36"/>
      <c r="BW555" s="36"/>
      <c r="BX555" s="36"/>
      <c r="BY555" s="36"/>
      <c r="BZ555" s="36"/>
      <c r="CA555" s="36"/>
      <c r="CB555" s="36"/>
      <c r="CC555" s="36"/>
      <c r="CD555" s="36"/>
      <c r="CE555" s="36"/>
      <c r="CF555" s="36"/>
    </row>
    <row r="556" spans="1:84" ht="14.2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BS556" s="36"/>
      <c r="BT556" s="36"/>
      <c r="BU556" s="36"/>
      <c r="BV556" s="36"/>
      <c r="BW556" s="36"/>
      <c r="BX556" s="36"/>
      <c r="BY556" s="36"/>
      <c r="BZ556" s="36"/>
      <c r="CA556" s="36"/>
      <c r="CB556" s="36"/>
      <c r="CC556" s="36"/>
      <c r="CD556" s="36"/>
      <c r="CE556" s="36"/>
      <c r="CF556" s="36"/>
    </row>
    <row r="557" spans="1:84" ht="14.2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BS557" s="36"/>
      <c r="BT557" s="36"/>
      <c r="BU557" s="36"/>
      <c r="BV557" s="36"/>
      <c r="BW557" s="36"/>
      <c r="BX557" s="36"/>
      <c r="BY557" s="36"/>
      <c r="BZ557" s="36"/>
      <c r="CA557" s="36"/>
      <c r="CB557" s="36"/>
      <c r="CC557" s="36"/>
      <c r="CD557" s="36"/>
      <c r="CE557" s="36"/>
      <c r="CF557" s="36"/>
    </row>
    <row r="558" spans="1:84" ht="14.2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BS558" s="36"/>
      <c r="BT558" s="36"/>
      <c r="BU558" s="36"/>
      <c r="BV558" s="36"/>
      <c r="BW558" s="36"/>
      <c r="BX558" s="36"/>
      <c r="BY558" s="36"/>
      <c r="BZ558" s="36"/>
      <c r="CA558" s="36"/>
      <c r="CB558" s="36"/>
      <c r="CC558" s="36"/>
      <c r="CD558" s="36"/>
      <c r="CE558" s="36"/>
      <c r="CF558" s="36"/>
    </row>
    <row r="559" spans="1:84" ht="14.2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BS559" s="36"/>
      <c r="BT559" s="36"/>
      <c r="BU559" s="36"/>
      <c r="BV559" s="36"/>
      <c r="BW559" s="36"/>
      <c r="BX559" s="36"/>
      <c r="BY559" s="36"/>
      <c r="BZ559" s="36"/>
      <c r="CA559" s="36"/>
      <c r="CB559" s="36"/>
      <c r="CC559" s="36"/>
      <c r="CD559" s="36"/>
      <c r="CE559" s="36"/>
      <c r="CF559" s="36"/>
    </row>
    <row r="560" spans="1:84" ht="14.2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BS560" s="36"/>
      <c r="BT560" s="36"/>
      <c r="BU560" s="36"/>
      <c r="BV560" s="36"/>
      <c r="BW560" s="36"/>
      <c r="BX560" s="36"/>
      <c r="BY560" s="36"/>
      <c r="BZ560" s="36"/>
      <c r="CA560" s="36"/>
      <c r="CB560" s="36"/>
      <c r="CC560" s="36"/>
      <c r="CD560" s="36"/>
      <c r="CE560" s="36"/>
      <c r="CF560" s="36"/>
    </row>
    <row r="561" spans="1:84" ht="14.2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BS561" s="36"/>
      <c r="BT561" s="36"/>
      <c r="BU561" s="36"/>
      <c r="BV561" s="36"/>
      <c r="BW561" s="36"/>
      <c r="BX561" s="36"/>
      <c r="BY561" s="36"/>
      <c r="BZ561" s="36"/>
      <c r="CA561" s="36"/>
      <c r="CB561" s="36"/>
      <c r="CC561" s="36"/>
      <c r="CD561" s="36"/>
      <c r="CE561" s="36"/>
      <c r="CF561" s="36"/>
    </row>
    <row r="562" spans="1:84" ht="14.2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BS562" s="36"/>
      <c r="BT562" s="36"/>
      <c r="BU562" s="36"/>
      <c r="BV562" s="36"/>
      <c r="BW562" s="36"/>
      <c r="BX562" s="36"/>
      <c r="BY562" s="36"/>
      <c r="BZ562" s="36"/>
      <c r="CA562" s="36"/>
      <c r="CB562" s="36"/>
      <c r="CC562" s="36"/>
      <c r="CD562" s="36"/>
      <c r="CE562" s="36"/>
      <c r="CF562" s="36"/>
    </row>
    <row r="563" spans="1:84" ht="14.2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</row>
    <row r="564" spans="1:84" ht="14.2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BS564" s="36"/>
      <c r="BT564" s="36"/>
      <c r="BU564" s="36"/>
      <c r="BV564" s="36"/>
      <c r="BW564" s="36"/>
      <c r="BX564" s="36"/>
      <c r="BY564" s="36"/>
      <c r="BZ564" s="36"/>
      <c r="CA564" s="36"/>
      <c r="CB564" s="36"/>
      <c r="CC564" s="36"/>
      <c r="CD564" s="36"/>
      <c r="CE564" s="36"/>
      <c r="CF564" s="36"/>
    </row>
    <row r="565" spans="1:84" ht="14.2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BS565" s="36"/>
      <c r="BT565" s="36"/>
      <c r="BU565" s="36"/>
      <c r="BV565" s="36"/>
      <c r="BW565" s="36"/>
      <c r="BX565" s="36"/>
      <c r="BY565" s="36"/>
      <c r="BZ565" s="36"/>
      <c r="CA565" s="36"/>
      <c r="CB565" s="36"/>
      <c r="CC565" s="36"/>
      <c r="CD565" s="36"/>
      <c r="CE565" s="36"/>
      <c r="CF565" s="36"/>
    </row>
    <row r="566" spans="1:84" ht="14.2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BS566" s="36"/>
      <c r="BT566" s="36"/>
      <c r="BU566" s="36"/>
      <c r="BV566" s="36"/>
      <c r="BW566" s="36"/>
      <c r="BX566" s="36"/>
      <c r="BY566" s="36"/>
      <c r="BZ566" s="36"/>
      <c r="CA566" s="36"/>
      <c r="CB566" s="36"/>
      <c r="CC566" s="36"/>
      <c r="CD566" s="36"/>
      <c r="CE566" s="36"/>
      <c r="CF566" s="36"/>
    </row>
    <row r="567" spans="1:84" ht="14.2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BS567" s="36"/>
      <c r="BT567" s="36"/>
      <c r="BU567" s="36"/>
      <c r="BV567" s="36"/>
      <c r="BW567" s="36"/>
      <c r="BX567" s="36"/>
      <c r="BY567" s="36"/>
      <c r="BZ567" s="36"/>
      <c r="CA567" s="36"/>
      <c r="CB567" s="36"/>
      <c r="CC567" s="36"/>
      <c r="CD567" s="36"/>
      <c r="CE567" s="36"/>
      <c r="CF567" s="36"/>
    </row>
    <row r="568" spans="1:84" ht="14.2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BS568" s="36"/>
      <c r="BT568" s="36"/>
      <c r="BU568" s="36"/>
      <c r="BV568" s="36"/>
      <c r="BW568" s="36"/>
      <c r="BX568" s="36"/>
      <c r="BY568" s="36"/>
      <c r="BZ568" s="36"/>
      <c r="CA568" s="36"/>
      <c r="CB568" s="36"/>
      <c r="CC568" s="36"/>
      <c r="CD568" s="36"/>
      <c r="CE568" s="36"/>
      <c r="CF568" s="36"/>
    </row>
    <row r="569" spans="1:84" ht="14.2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BS569" s="36"/>
      <c r="BT569" s="36"/>
      <c r="BU569" s="36"/>
      <c r="BV569" s="36"/>
      <c r="BW569" s="36"/>
      <c r="BX569" s="36"/>
      <c r="BY569" s="36"/>
      <c r="BZ569" s="36"/>
      <c r="CA569" s="36"/>
      <c r="CB569" s="36"/>
      <c r="CC569" s="36"/>
      <c r="CD569" s="36"/>
      <c r="CE569" s="36"/>
      <c r="CF569" s="36"/>
    </row>
    <row r="570" spans="1:84" ht="14.2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BS570" s="36"/>
      <c r="BT570" s="36"/>
      <c r="BU570" s="36"/>
      <c r="BV570" s="36"/>
      <c r="BW570" s="36"/>
      <c r="BX570" s="36"/>
      <c r="BY570" s="36"/>
      <c r="BZ570" s="36"/>
      <c r="CA570" s="36"/>
      <c r="CB570" s="36"/>
      <c r="CC570" s="36"/>
      <c r="CD570" s="36"/>
      <c r="CE570" s="36"/>
      <c r="CF570" s="36"/>
    </row>
    <row r="571" spans="1:84" ht="14.2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BS571" s="36"/>
      <c r="BT571" s="36"/>
      <c r="BU571" s="36"/>
      <c r="BV571" s="36"/>
      <c r="BW571" s="36"/>
      <c r="BX571" s="36"/>
      <c r="BY571" s="36"/>
      <c r="BZ571" s="36"/>
      <c r="CA571" s="36"/>
      <c r="CB571" s="36"/>
      <c r="CC571" s="36"/>
      <c r="CD571" s="36"/>
      <c r="CE571" s="36"/>
      <c r="CF571" s="36"/>
    </row>
    <row r="572" spans="1:84" ht="14.2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BS572" s="36"/>
      <c r="BT572" s="36"/>
      <c r="BU572" s="36"/>
      <c r="BV572" s="36"/>
      <c r="BW572" s="36"/>
      <c r="BX572" s="36"/>
      <c r="BY572" s="36"/>
      <c r="BZ572" s="36"/>
      <c r="CA572" s="36"/>
      <c r="CB572" s="36"/>
      <c r="CC572" s="36"/>
      <c r="CD572" s="36"/>
      <c r="CE572" s="36"/>
      <c r="CF572" s="36"/>
    </row>
    <row r="573" spans="1:84" ht="14.2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BS573" s="36"/>
      <c r="BT573" s="36"/>
      <c r="BU573" s="36"/>
      <c r="BV573" s="36"/>
      <c r="BW573" s="36"/>
      <c r="BX573" s="36"/>
      <c r="BY573" s="36"/>
      <c r="BZ573" s="36"/>
      <c r="CA573" s="36"/>
      <c r="CB573" s="36"/>
      <c r="CC573" s="36"/>
      <c r="CD573" s="36"/>
      <c r="CE573" s="36"/>
      <c r="CF573" s="36"/>
    </row>
    <row r="574" spans="1:84" ht="14.2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BS574" s="36"/>
      <c r="BT574" s="36"/>
      <c r="BU574" s="36"/>
      <c r="BV574" s="36"/>
      <c r="BW574" s="36"/>
      <c r="BX574" s="36"/>
      <c r="BY574" s="36"/>
      <c r="BZ574" s="36"/>
      <c r="CA574" s="36"/>
      <c r="CB574" s="36"/>
      <c r="CC574" s="36"/>
      <c r="CD574" s="36"/>
      <c r="CE574" s="36"/>
      <c r="CF574" s="36"/>
    </row>
    <row r="575" spans="1:84" ht="14.2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BS575" s="36"/>
      <c r="BT575" s="36"/>
      <c r="BU575" s="36"/>
      <c r="BV575" s="36"/>
      <c r="BW575" s="36"/>
      <c r="BX575" s="36"/>
      <c r="BY575" s="36"/>
      <c r="BZ575" s="36"/>
      <c r="CA575" s="36"/>
      <c r="CB575" s="36"/>
      <c r="CC575" s="36"/>
      <c r="CD575" s="36"/>
      <c r="CE575" s="36"/>
      <c r="CF575" s="36"/>
    </row>
    <row r="576" spans="1:84" ht="14.2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BS576" s="36"/>
      <c r="BT576" s="36"/>
      <c r="BU576" s="36"/>
      <c r="BV576" s="36"/>
      <c r="BW576" s="36"/>
      <c r="BX576" s="36"/>
      <c r="BY576" s="36"/>
      <c r="BZ576" s="36"/>
      <c r="CA576" s="36"/>
      <c r="CB576" s="36"/>
      <c r="CC576" s="36"/>
      <c r="CD576" s="36"/>
      <c r="CE576" s="36"/>
      <c r="CF576" s="36"/>
    </row>
    <row r="577" spans="1:84" ht="14.2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BS577" s="36"/>
      <c r="BT577" s="36"/>
      <c r="BU577" s="36"/>
      <c r="BV577" s="36"/>
      <c r="BW577" s="36"/>
      <c r="BX577" s="36"/>
      <c r="BY577" s="36"/>
      <c r="BZ577" s="36"/>
      <c r="CA577" s="36"/>
      <c r="CB577" s="36"/>
      <c r="CC577" s="36"/>
      <c r="CD577" s="36"/>
      <c r="CE577" s="36"/>
      <c r="CF577" s="36"/>
    </row>
    <row r="578" spans="1:84" ht="14.2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BS578" s="36"/>
      <c r="BT578" s="36"/>
      <c r="BU578" s="36"/>
      <c r="BV578" s="36"/>
      <c r="BW578" s="36"/>
      <c r="BX578" s="36"/>
      <c r="BY578" s="36"/>
      <c r="BZ578" s="36"/>
      <c r="CA578" s="36"/>
      <c r="CB578" s="36"/>
      <c r="CC578" s="36"/>
      <c r="CD578" s="36"/>
      <c r="CE578" s="36"/>
      <c r="CF578" s="36"/>
    </row>
    <row r="579" spans="1:84" ht="14.2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BS579" s="36"/>
      <c r="BT579" s="36"/>
      <c r="BU579" s="36"/>
      <c r="BV579" s="36"/>
      <c r="BW579" s="36"/>
      <c r="BX579" s="36"/>
      <c r="BY579" s="36"/>
      <c r="BZ579" s="36"/>
      <c r="CA579" s="36"/>
      <c r="CB579" s="36"/>
      <c r="CC579" s="36"/>
      <c r="CD579" s="36"/>
      <c r="CE579" s="36"/>
      <c r="CF579" s="36"/>
    </row>
    <row r="580" spans="1:84" ht="14.2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BS580" s="36"/>
      <c r="BT580" s="36"/>
      <c r="BU580" s="36"/>
      <c r="BV580" s="36"/>
      <c r="BW580" s="36"/>
      <c r="BX580" s="36"/>
      <c r="BY580" s="36"/>
      <c r="BZ580" s="36"/>
      <c r="CA580" s="36"/>
      <c r="CB580" s="36"/>
      <c r="CC580" s="36"/>
      <c r="CD580" s="36"/>
      <c r="CE580" s="36"/>
      <c r="CF580" s="36"/>
    </row>
    <row r="581" spans="1:84" ht="14.2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BS581" s="36"/>
      <c r="BT581" s="36"/>
      <c r="BU581" s="36"/>
      <c r="BV581" s="36"/>
      <c r="BW581" s="36"/>
      <c r="BX581" s="36"/>
      <c r="BY581" s="36"/>
      <c r="BZ581" s="36"/>
      <c r="CA581" s="36"/>
      <c r="CB581" s="36"/>
      <c r="CC581" s="36"/>
      <c r="CD581" s="36"/>
      <c r="CE581" s="36"/>
      <c r="CF581" s="36"/>
    </row>
    <row r="582" spans="1:84" ht="14.2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BS582" s="36"/>
      <c r="BT582" s="36"/>
      <c r="BU582" s="36"/>
      <c r="BV582" s="36"/>
      <c r="BW582" s="36"/>
      <c r="BX582" s="36"/>
      <c r="BY582" s="36"/>
      <c r="BZ582" s="36"/>
      <c r="CA582" s="36"/>
      <c r="CB582" s="36"/>
      <c r="CC582" s="36"/>
      <c r="CD582" s="36"/>
      <c r="CE582" s="36"/>
      <c r="CF582" s="36"/>
    </row>
    <row r="583" spans="1:84" ht="14.2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BS583" s="36"/>
      <c r="BT583" s="36"/>
      <c r="BU583" s="36"/>
      <c r="BV583" s="36"/>
      <c r="BW583" s="36"/>
      <c r="BX583" s="36"/>
      <c r="BY583" s="36"/>
      <c r="BZ583" s="36"/>
      <c r="CA583" s="36"/>
      <c r="CB583" s="36"/>
      <c r="CC583" s="36"/>
      <c r="CD583" s="36"/>
      <c r="CE583" s="36"/>
      <c r="CF583" s="36"/>
    </row>
    <row r="584" spans="1:84" ht="14.2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BS584" s="36"/>
      <c r="BT584" s="36"/>
      <c r="BU584" s="36"/>
      <c r="BV584" s="36"/>
      <c r="BW584" s="36"/>
      <c r="BX584" s="36"/>
      <c r="BY584" s="36"/>
      <c r="BZ584" s="36"/>
      <c r="CA584" s="36"/>
      <c r="CB584" s="36"/>
      <c r="CC584" s="36"/>
      <c r="CD584" s="36"/>
      <c r="CE584" s="36"/>
      <c r="CF584" s="36"/>
    </row>
    <row r="585" spans="1:84" ht="14.2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BS585" s="36"/>
      <c r="BT585" s="36"/>
      <c r="BU585" s="36"/>
      <c r="BV585" s="36"/>
      <c r="BW585" s="36"/>
      <c r="BX585" s="36"/>
      <c r="BY585" s="36"/>
      <c r="BZ585" s="36"/>
      <c r="CA585" s="36"/>
      <c r="CB585" s="36"/>
      <c r="CC585" s="36"/>
      <c r="CD585" s="36"/>
      <c r="CE585" s="36"/>
      <c r="CF585" s="36"/>
    </row>
    <row r="586" spans="1:84" ht="14.2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BS586" s="36"/>
      <c r="BT586" s="36"/>
      <c r="BU586" s="36"/>
      <c r="BV586" s="36"/>
      <c r="BW586" s="36"/>
      <c r="BX586" s="36"/>
      <c r="BY586" s="36"/>
      <c r="BZ586" s="36"/>
      <c r="CA586" s="36"/>
      <c r="CB586" s="36"/>
      <c r="CC586" s="36"/>
      <c r="CD586" s="36"/>
      <c r="CE586" s="36"/>
      <c r="CF586" s="36"/>
    </row>
    <row r="587" spans="1:84" ht="14.2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BS587" s="36"/>
      <c r="BT587" s="36"/>
      <c r="BU587" s="36"/>
      <c r="BV587" s="36"/>
      <c r="BW587" s="36"/>
      <c r="BX587" s="36"/>
      <c r="BY587" s="36"/>
      <c r="BZ587" s="36"/>
      <c r="CA587" s="36"/>
      <c r="CB587" s="36"/>
      <c r="CC587" s="36"/>
      <c r="CD587" s="36"/>
      <c r="CE587" s="36"/>
      <c r="CF587" s="36"/>
    </row>
    <row r="588" spans="1:84" ht="14.2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BS588" s="36"/>
      <c r="BT588" s="36"/>
      <c r="BU588" s="36"/>
      <c r="BV588" s="36"/>
      <c r="BW588" s="36"/>
      <c r="BX588" s="36"/>
      <c r="BY588" s="36"/>
      <c r="BZ588" s="36"/>
      <c r="CA588" s="36"/>
      <c r="CB588" s="36"/>
      <c r="CC588" s="36"/>
      <c r="CD588" s="36"/>
      <c r="CE588" s="36"/>
      <c r="CF588" s="36"/>
    </row>
    <row r="589" spans="1:84" ht="14.2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BS589" s="36"/>
      <c r="BT589" s="36"/>
      <c r="BU589" s="36"/>
      <c r="BV589" s="36"/>
      <c r="BW589" s="36"/>
      <c r="BX589" s="36"/>
      <c r="BY589" s="36"/>
      <c r="BZ589" s="36"/>
      <c r="CA589" s="36"/>
      <c r="CB589" s="36"/>
      <c r="CC589" s="36"/>
      <c r="CD589" s="36"/>
      <c r="CE589" s="36"/>
      <c r="CF589" s="36"/>
    </row>
    <row r="590" spans="1:84" ht="14.2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BS590" s="36"/>
      <c r="BT590" s="36"/>
      <c r="BU590" s="36"/>
      <c r="BV590" s="36"/>
      <c r="BW590" s="36"/>
      <c r="BX590" s="36"/>
      <c r="BY590" s="36"/>
      <c r="BZ590" s="36"/>
      <c r="CA590" s="36"/>
      <c r="CB590" s="36"/>
      <c r="CC590" s="36"/>
      <c r="CD590" s="36"/>
      <c r="CE590" s="36"/>
      <c r="CF590" s="36"/>
    </row>
    <row r="591" spans="1:84" ht="14.2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BS591" s="36"/>
      <c r="BT591" s="36"/>
      <c r="BU591" s="36"/>
      <c r="BV591" s="36"/>
      <c r="BW591" s="36"/>
      <c r="BX591" s="36"/>
      <c r="BY591" s="36"/>
      <c r="BZ591" s="36"/>
      <c r="CA591" s="36"/>
      <c r="CB591" s="36"/>
      <c r="CC591" s="36"/>
      <c r="CD591" s="36"/>
      <c r="CE591" s="36"/>
      <c r="CF591" s="36"/>
    </row>
    <row r="592" spans="1:84" ht="14.2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BS592" s="36"/>
      <c r="BT592" s="36"/>
      <c r="BU592" s="36"/>
      <c r="BV592" s="36"/>
      <c r="BW592" s="36"/>
      <c r="BX592" s="36"/>
      <c r="BY592" s="36"/>
      <c r="BZ592" s="36"/>
      <c r="CA592" s="36"/>
      <c r="CB592" s="36"/>
      <c r="CC592" s="36"/>
      <c r="CD592" s="36"/>
      <c r="CE592" s="36"/>
      <c r="CF592" s="36"/>
    </row>
    <row r="593" spans="1:84" ht="14.2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BS593" s="36"/>
      <c r="BT593" s="36"/>
      <c r="BU593" s="36"/>
      <c r="BV593" s="36"/>
      <c r="BW593" s="36"/>
      <c r="BX593" s="36"/>
      <c r="BY593" s="36"/>
      <c r="BZ593" s="36"/>
      <c r="CA593" s="36"/>
      <c r="CB593" s="36"/>
      <c r="CC593" s="36"/>
      <c r="CD593" s="36"/>
      <c r="CE593" s="36"/>
      <c r="CF593" s="36"/>
    </row>
    <row r="594" spans="1:84" ht="14.2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BS594" s="36"/>
      <c r="BT594" s="36"/>
      <c r="BU594" s="36"/>
      <c r="BV594" s="36"/>
      <c r="BW594" s="36"/>
      <c r="BX594" s="36"/>
      <c r="BY594" s="36"/>
      <c r="BZ594" s="36"/>
      <c r="CA594" s="36"/>
      <c r="CB594" s="36"/>
      <c r="CC594" s="36"/>
      <c r="CD594" s="36"/>
      <c r="CE594" s="36"/>
      <c r="CF594" s="36"/>
    </row>
    <row r="595" spans="1:84" ht="14.2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BS595" s="36"/>
      <c r="BT595" s="36"/>
      <c r="BU595" s="36"/>
      <c r="BV595" s="36"/>
      <c r="BW595" s="36"/>
      <c r="BX595" s="36"/>
      <c r="BY595" s="36"/>
      <c r="BZ595" s="36"/>
      <c r="CA595" s="36"/>
      <c r="CB595" s="36"/>
      <c r="CC595" s="36"/>
      <c r="CD595" s="36"/>
      <c r="CE595" s="36"/>
      <c r="CF595" s="36"/>
    </row>
    <row r="596" spans="1:84" ht="14.2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BS596" s="36"/>
      <c r="BT596" s="36"/>
      <c r="BU596" s="36"/>
      <c r="BV596" s="36"/>
      <c r="BW596" s="36"/>
      <c r="BX596" s="36"/>
      <c r="BY596" s="36"/>
      <c r="BZ596" s="36"/>
      <c r="CA596" s="36"/>
      <c r="CB596" s="36"/>
      <c r="CC596" s="36"/>
      <c r="CD596" s="36"/>
      <c r="CE596" s="36"/>
      <c r="CF596" s="36"/>
    </row>
    <row r="597" spans="1:84" ht="14.2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BS597" s="36"/>
      <c r="BT597" s="36"/>
      <c r="BU597" s="36"/>
      <c r="BV597" s="36"/>
      <c r="BW597" s="36"/>
      <c r="BX597" s="36"/>
      <c r="BY597" s="36"/>
      <c r="BZ597" s="36"/>
      <c r="CA597" s="36"/>
      <c r="CB597" s="36"/>
      <c r="CC597" s="36"/>
      <c r="CD597" s="36"/>
      <c r="CE597" s="36"/>
      <c r="CF597" s="36"/>
    </row>
    <row r="598" spans="1:84" ht="14.2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BS598" s="36"/>
      <c r="BT598" s="36"/>
      <c r="BU598" s="36"/>
      <c r="BV598" s="36"/>
      <c r="BW598" s="36"/>
      <c r="BX598" s="36"/>
      <c r="BY598" s="36"/>
      <c r="BZ598" s="36"/>
      <c r="CA598" s="36"/>
      <c r="CB598" s="36"/>
      <c r="CC598" s="36"/>
      <c r="CD598" s="36"/>
      <c r="CE598" s="36"/>
      <c r="CF598" s="36"/>
    </row>
    <row r="599" spans="1:84" ht="14.2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BS599" s="36"/>
      <c r="BT599" s="36"/>
      <c r="BU599" s="36"/>
      <c r="BV599" s="36"/>
      <c r="BW599" s="36"/>
      <c r="BX599" s="36"/>
      <c r="BY599" s="36"/>
      <c r="BZ599" s="36"/>
      <c r="CA599" s="36"/>
      <c r="CB599" s="36"/>
      <c r="CC599" s="36"/>
      <c r="CD599" s="36"/>
      <c r="CE599" s="36"/>
      <c r="CF599" s="36"/>
    </row>
    <row r="600" spans="1:84" ht="14.2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BS600" s="36"/>
      <c r="BT600" s="36"/>
      <c r="BU600" s="36"/>
      <c r="BV600" s="36"/>
      <c r="BW600" s="36"/>
      <c r="BX600" s="36"/>
      <c r="BY600" s="36"/>
      <c r="BZ600" s="36"/>
      <c r="CA600" s="36"/>
      <c r="CB600" s="36"/>
      <c r="CC600" s="36"/>
      <c r="CD600" s="36"/>
      <c r="CE600" s="36"/>
      <c r="CF600" s="36"/>
    </row>
    <row r="601" spans="1:84" ht="14.2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BS601" s="36"/>
      <c r="BT601" s="36"/>
      <c r="BU601" s="36"/>
      <c r="BV601" s="36"/>
      <c r="BW601" s="36"/>
      <c r="BX601" s="36"/>
      <c r="BY601" s="36"/>
      <c r="BZ601" s="36"/>
      <c r="CA601" s="36"/>
      <c r="CB601" s="36"/>
      <c r="CC601" s="36"/>
      <c r="CD601" s="36"/>
      <c r="CE601" s="36"/>
      <c r="CF601" s="36"/>
    </row>
    <row r="602" spans="1:84" ht="14.2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BS602" s="36"/>
      <c r="BT602" s="36"/>
      <c r="BU602" s="36"/>
      <c r="BV602" s="36"/>
      <c r="BW602" s="36"/>
      <c r="BX602" s="36"/>
      <c r="BY602" s="36"/>
      <c r="BZ602" s="36"/>
      <c r="CA602" s="36"/>
      <c r="CB602" s="36"/>
      <c r="CC602" s="36"/>
      <c r="CD602" s="36"/>
      <c r="CE602" s="36"/>
      <c r="CF602" s="36"/>
    </row>
  </sheetData>
  <sheetProtection insertRows="0"/>
  <mergeCells count="29">
    <mergeCell ref="M116:Q116"/>
    <mergeCell ref="BA7:BD7"/>
    <mergeCell ref="AJ181:AN181"/>
    <mergeCell ref="AR181:AU181"/>
    <mergeCell ref="AZ181:BD181"/>
    <mergeCell ref="AX89:BF89"/>
    <mergeCell ref="AI36:BD36"/>
    <mergeCell ref="AI37:BD37"/>
    <mergeCell ref="AI38:BD38"/>
    <mergeCell ref="E89:M89"/>
    <mergeCell ref="E90:M90"/>
    <mergeCell ref="E91:M91"/>
    <mergeCell ref="N89:W89"/>
    <mergeCell ref="X89:AF89"/>
    <mergeCell ref="AG89:AN89"/>
    <mergeCell ref="AO89:AW89"/>
    <mergeCell ref="Q7:Y7"/>
    <mergeCell ref="D35:AH35"/>
    <mergeCell ref="AI35:BD35"/>
    <mergeCell ref="D36:AH36"/>
    <mergeCell ref="Q8:Y8"/>
    <mergeCell ref="D37:AH37"/>
    <mergeCell ref="D38:AH38"/>
    <mergeCell ref="X78:AA78"/>
    <mergeCell ref="C60:AI60"/>
    <mergeCell ref="AJ60:AW60"/>
    <mergeCell ref="AX60:BE61"/>
    <mergeCell ref="M78:O78"/>
    <mergeCell ref="R78:U78"/>
  </mergeCells>
  <printOptions/>
  <pageMargins left="0.2755905511811024" right="0.15748031496062992" top="0.5905511811023623" bottom="0.1968503937007874" header="0.31496062992125984" footer="0.1968503937007874"/>
  <pageSetup horizontalDpi="600" verticalDpi="600" orientation="portrait" paperSize="9" scale="85" r:id="rId2"/>
  <headerFooter alignWithMargins="0">
    <oddFooter>&amp;L&amp;"Arial,Bold"FOR - UMQ - 20 &amp;C&amp;"Arial,Bold"PMN / V2&amp;R&amp;"Times New Roman,Bold"&amp;11&amp;P</oddFooter>
  </headerFooter>
  <rowBreaks count="6" manualBreakCount="6">
    <brk id="57" max="57" man="1"/>
    <brk id="107" max="57" man="1"/>
    <brk id="165" max="57" man="1"/>
    <brk id="226" max="57" man="1"/>
    <brk id="283" max="57" man="1"/>
    <brk id="349" max="5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28"/>
  <sheetViews>
    <sheetView zoomScale="75" zoomScaleNormal="75" zoomScalePageLayoutView="0" workbookViewId="0" topLeftCell="A1">
      <selection activeCell="AF3" sqref="AF3"/>
    </sheetView>
  </sheetViews>
  <sheetFormatPr defaultColWidth="2.7109375" defaultRowHeight="12.75"/>
  <cols>
    <col min="1" max="14" width="2.7109375" style="0" customWidth="1"/>
    <col min="15" max="17" width="3.28125" style="0" customWidth="1"/>
    <col min="18" max="19" width="2.7109375" style="0" customWidth="1"/>
    <col min="20" max="22" width="3.28125" style="0" customWidth="1"/>
    <col min="23" max="24" width="2.7109375" style="0" customWidth="1"/>
    <col min="25" max="27" width="3.28125" style="0" customWidth="1"/>
  </cols>
  <sheetData>
    <row r="1" spans="1:42" ht="12.75">
      <c r="A1" s="1" t="s">
        <v>1</v>
      </c>
      <c r="B1" s="1"/>
      <c r="C1" s="1"/>
      <c r="D1" s="1"/>
      <c r="E1" s="1"/>
      <c r="F1" s="1"/>
      <c r="G1" s="1"/>
      <c r="H1" s="1"/>
      <c r="I1" s="1"/>
      <c r="AN1" s="65"/>
      <c r="AO1" s="65"/>
      <c r="AP1" s="65"/>
    </row>
    <row r="2" spans="2:42" ht="12.75">
      <c r="B2" s="1" t="s">
        <v>140</v>
      </c>
      <c r="C2" s="1"/>
      <c r="D2" s="1"/>
      <c r="E2" s="1"/>
      <c r="F2" s="1"/>
      <c r="G2" s="1"/>
      <c r="H2" s="1"/>
      <c r="I2" s="1"/>
      <c r="AN2" s="65"/>
      <c r="AO2" s="65"/>
      <c r="AP2" s="65"/>
    </row>
    <row r="3" spans="29:42" ht="12.75">
      <c r="AC3" s="40" t="s">
        <v>141</v>
      </c>
      <c r="AD3" s="25"/>
      <c r="AE3" s="25"/>
      <c r="AF3" s="335"/>
      <c r="AG3" s="137"/>
      <c r="AH3" s="137"/>
      <c r="AI3" s="138"/>
      <c r="AN3" s="65"/>
      <c r="AO3" s="65"/>
      <c r="AP3" s="65"/>
    </row>
    <row r="4" spans="40:42" ht="12.75">
      <c r="AN4" s="65"/>
      <c r="AO4" s="65"/>
      <c r="AP4" s="65"/>
    </row>
    <row r="5" spans="12:42" ht="15.75">
      <c r="L5" s="17" t="s">
        <v>142</v>
      </c>
      <c r="M5" s="17"/>
      <c r="N5" s="17"/>
      <c r="O5" s="17"/>
      <c r="P5" s="17"/>
      <c r="Q5" s="17"/>
      <c r="R5" s="17"/>
      <c r="S5" s="17"/>
      <c r="T5" s="17"/>
      <c r="U5" s="17"/>
      <c r="V5" s="41"/>
      <c r="W5" s="41"/>
      <c r="AN5" s="65"/>
      <c r="AO5" s="65"/>
      <c r="AP5" s="65"/>
    </row>
    <row r="6" spans="40:42" ht="12.75">
      <c r="AN6" s="65"/>
      <c r="AO6" s="65"/>
      <c r="AP6" s="65"/>
    </row>
    <row r="7" spans="1:42" ht="12.75">
      <c r="A7" s="18" t="s">
        <v>143</v>
      </c>
      <c r="B7" s="19"/>
      <c r="C7" s="19"/>
      <c r="D7" s="20"/>
      <c r="E7" s="142">
        <f>[0]!raison</f>
        <v>0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40"/>
      <c r="AD7" s="25" t="s">
        <v>144</v>
      </c>
      <c r="AE7" s="25"/>
      <c r="AF7" s="25"/>
      <c r="AG7" s="25"/>
      <c r="AH7" s="25"/>
      <c r="AI7" s="26"/>
      <c r="AN7" s="65"/>
      <c r="AO7" s="65"/>
      <c r="AP7" s="65"/>
    </row>
    <row r="8" spans="1:42" ht="12.75">
      <c r="A8" s="24" t="s">
        <v>145</v>
      </c>
      <c r="B8" s="22"/>
      <c r="C8" s="22"/>
      <c r="D8" s="23"/>
      <c r="E8" s="142">
        <f>[0]!sect</f>
        <v>0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335"/>
      <c r="AD8" s="137"/>
      <c r="AE8" s="137"/>
      <c r="AF8" s="137"/>
      <c r="AG8" s="137"/>
      <c r="AH8" s="137"/>
      <c r="AI8" s="138"/>
      <c r="AN8" s="65"/>
      <c r="AO8" s="65"/>
      <c r="AP8" s="65"/>
    </row>
    <row r="9" spans="40:42" ht="12.75">
      <c r="AN9" s="65"/>
      <c r="AO9" s="65"/>
      <c r="AP9" s="65"/>
    </row>
    <row r="10" spans="1:42" ht="12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2" t="s">
        <v>146</v>
      </c>
      <c r="O10" s="43"/>
      <c r="P10" s="43"/>
      <c r="Q10" s="43"/>
      <c r="R10" s="44"/>
      <c r="S10" s="45"/>
      <c r="T10" s="46"/>
      <c r="U10" s="46" t="s">
        <v>147</v>
      </c>
      <c r="V10" s="46"/>
      <c r="W10" s="46"/>
      <c r="X10" s="46"/>
      <c r="Y10" s="46"/>
      <c r="Z10" s="46"/>
      <c r="AA10" s="46"/>
      <c r="AB10" s="47"/>
      <c r="AC10" s="42"/>
      <c r="AD10" s="43"/>
      <c r="AE10" s="43"/>
      <c r="AF10" s="43"/>
      <c r="AG10" s="43"/>
      <c r="AH10" s="43"/>
      <c r="AI10" s="44"/>
      <c r="AL10" s="198"/>
      <c r="AM10" s="199" t="s">
        <v>148</v>
      </c>
      <c r="AN10" s="199"/>
      <c r="AO10" s="199"/>
      <c r="AP10" s="200"/>
    </row>
    <row r="11" spans="1:42" ht="12.75">
      <c r="A11" s="48"/>
      <c r="B11" s="49"/>
      <c r="C11" s="49"/>
      <c r="D11" s="49"/>
      <c r="E11" s="49" t="s">
        <v>149</v>
      </c>
      <c r="F11" s="49"/>
      <c r="G11" s="49"/>
      <c r="H11" s="49"/>
      <c r="I11" s="49"/>
      <c r="J11" s="49"/>
      <c r="K11" s="49"/>
      <c r="L11" s="49"/>
      <c r="M11" s="49"/>
      <c r="N11" s="48" t="s">
        <v>150</v>
      </c>
      <c r="O11" s="49"/>
      <c r="P11" s="49"/>
      <c r="Q11" s="49"/>
      <c r="R11" s="50"/>
      <c r="S11" s="42" t="s">
        <v>151</v>
      </c>
      <c r="T11" s="43"/>
      <c r="U11" s="43"/>
      <c r="V11" s="43"/>
      <c r="W11" s="43"/>
      <c r="X11" s="42"/>
      <c r="Y11" s="43" t="s">
        <v>152</v>
      </c>
      <c r="Z11" s="43"/>
      <c r="AA11" s="43"/>
      <c r="AB11" s="43"/>
      <c r="AC11" s="48"/>
      <c r="AD11" s="49" t="s">
        <v>153</v>
      </c>
      <c r="AE11" s="49"/>
      <c r="AF11" s="49"/>
      <c r="AG11" s="49"/>
      <c r="AH11" s="49"/>
      <c r="AI11" s="50"/>
      <c r="AL11" s="201"/>
      <c r="AM11" s="202" t="s">
        <v>154</v>
      </c>
      <c r="AN11" s="202"/>
      <c r="AO11" s="202"/>
      <c r="AP11" s="203"/>
    </row>
    <row r="12" spans="1:42" ht="12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1"/>
      <c r="O12" s="52" t="s">
        <v>155</v>
      </c>
      <c r="P12" s="52"/>
      <c r="Q12" s="52"/>
      <c r="R12" s="53"/>
      <c r="S12" s="51"/>
      <c r="T12" s="52" t="s">
        <v>156</v>
      </c>
      <c r="U12" s="52"/>
      <c r="V12" s="52"/>
      <c r="W12" s="52"/>
      <c r="X12" s="51"/>
      <c r="Y12" s="52"/>
      <c r="Z12" s="52"/>
      <c r="AA12" s="52"/>
      <c r="AB12" s="52"/>
      <c r="AC12" s="51"/>
      <c r="AD12" s="52"/>
      <c r="AE12" s="52"/>
      <c r="AF12" s="52"/>
      <c r="AG12" s="52"/>
      <c r="AH12" s="52"/>
      <c r="AI12" s="53"/>
      <c r="AL12" s="204"/>
      <c r="AM12" s="205" t="s">
        <v>157</v>
      </c>
      <c r="AN12" s="205"/>
      <c r="AO12" s="205"/>
      <c r="AP12" s="206"/>
    </row>
    <row r="13" spans="1:42" ht="12.75">
      <c r="A13" s="11" t="s">
        <v>158</v>
      </c>
      <c r="B13" s="33"/>
      <c r="C13" s="33"/>
      <c r="D13" s="33"/>
      <c r="E13" s="33"/>
      <c r="F13" s="33"/>
      <c r="G13" s="66"/>
      <c r="H13" s="66"/>
      <c r="I13" s="66"/>
      <c r="J13" s="66"/>
      <c r="K13" s="29"/>
      <c r="L13" s="29"/>
      <c r="M13" s="39"/>
      <c r="N13" s="12"/>
      <c r="O13" s="3"/>
      <c r="P13" s="3"/>
      <c r="Q13" s="3"/>
      <c r="R13" s="3"/>
      <c r="S13" s="12"/>
      <c r="T13" s="3"/>
      <c r="U13" s="3"/>
      <c r="V13" s="3"/>
      <c r="W13" s="3"/>
      <c r="X13" s="5"/>
      <c r="Y13" s="70"/>
      <c r="Z13" s="70"/>
      <c r="AA13" s="70"/>
      <c r="AB13" s="71"/>
      <c r="AC13" s="72"/>
      <c r="AD13" s="70"/>
      <c r="AE13" s="70"/>
      <c r="AF13" s="70"/>
      <c r="AG13" s="70"/>
      <c r="AH13" s="70"/>
      <c r="AI13" s="71"/>
      <c r="AJ13" s="31"/>
      <c r="AK13" s="31"/>
      <c r="AL13" s="31"/>
      <c r="AM13" s="125"/>
      <c r="AN13" s="126"/>
      <c r="AO13" s="127"/>
      <c r="AP13" s="65"/>
    </row>
    <row r="14" spans="1:42" ht="12.75">
      <c r="A14" s="141">
        <f>[0]!invesmat1</f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67"/>
      <c r="M14" s="68"/>
      <c r="N14" s="87"/>
      <c r="O14" s="164">
        <f>[0]!matcou1</f>
        <v>0</v>
      </c>
      <c r="P14" s="83"/>
      <c r="Q14" s="84"/>
      <c r="R14" s="88"/>
      <c r="S14" s="87"/>
      <c r="T14" s="143">
        <v>0</v>
      </c>
      <c r="U14" s="83"/>
      <c r="V14" s="84"/>
      <c r="W14" s="86"/>
      <c r="X14" s="92"/>
      <c r="Y14" s="93"/>
      <c r="Z14" s="93"/>
      <c r="AA14" s="93"/>
      <c r="AB14" s="94"/>
      <c r="AC14" s="32"/>
      <c r="AD14" s="29"/>
      <c r="AE14" s="29"/>
      <c r="AF14" s="29"/>
      <c r="AG14" s="29"/>
      <c r="AH14" s="29"/>
      <c r="AI14" s="39"/>
      <c r="AJ14" s="31"/>
      <c r="AK14" s="31"/>
      <c r="AL14" s="31"/>
      <c r="AM14" s="128"/>
      <c r="AN14" s="129"/>
      <c r="AO14" s="130"/>
      <c r="AP14" s="65"/>
    </row>
    <row r="15" spans="1:42" ht="12.75">
      <c r="A15" s="141">
        <f>[0]!invesmat2</f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67"/>
      <c r="M15" s="69"/>
      <c r="N15" s="89"/>
      <c r="O15" s="164">
        <f>[0]!matcou2</f>
        <v>0</v>
      </c>
      <c r="P15" s="83"/>
      <c r="Q15" s="84"/>
      <c r="R15" s="88"/>
      <c r="S15" s="87"/>
      <c r="T15" s="143"/>
      <c r="U15" s="83"/>
      <c r="V15" s="84"/>
      <c r="W15" s="86"/>
      <c r="X15" s="92"/>
      <c r="Y15" s="93"/>
      <c r="Z15" s="93"/>
      <c r="AA15" s="93"/>
      <c r="AB15" s="94"/>
      <c r="AC15" s="32"/>
      <c r="AD15" s="29"/>
      <c r="AE15" s="29"/>
      <c r="AF15" s="29"/>
      <c r="AG15" s="29"/>
      <c r="AH15" s="29"/>
      <c r="AI15" s="39"/>
      <c r="AJ15" s="31"/>
      <c r="AK15" s="31"/>
      <c r="AL15" s="31"/>
      <c r="AM15" s="128"/>
      <c r="AN15" s="129"/>
      <c r="AO15" s="130"/>
      <c r="AP15" s="65"/>
    </row>
    <row r="16" spans="1:42" ht="12.75">
      <c r="A16" s="141">
        <f>[0]!invesmat3</f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67"/>
      <c r="M16" s="69"/>
      <c r="N16" s="89"/>
      <c r="O16" s="164">
        <f>[0]!matcou3</f>
        <v>0</v>
      </c>
      <c r="P16" s="83"/>
      <c r="Q16" s="84"/>
      <c r="R16" s="88"/>
      <c r="S16" s="87"/>
      <c r="T16" s="143"/>
      <c r="U16" s="83"/>
      <c r="V16" s="84"/>
      <c r="W16" s="86"/>
      <c r="X16" s="92"/>
      <c r="Y16" s="93"/>
      <c r="Z16" s="93"/>
      <c r="AA16" s="93"/>
      <c r="AB16" s="94"/>
      <c r="AC16" s="32"/>
      <c r="AD16" s="29"/>
      <c r="AE16" s="29"/>
      <c r="AF16" s="29"/>
      <c r="AG16" s="29"/>
      <c r="AH16" s="29"/>
      <c r="AI16" s="39"/>
      <c r="AJ16" s="31"/>
      <c r="AK16" s="31"/>
      <c r="AL16" s="31"/>
      <c r="AM16" s="128"/>
      <c r="AN16" s="129"/>
      <c r="AO16" s="130"/>
      <c r="AP16" s="65"/>
    </row>
    <row r="17" spans="1:42" ht="12.75">
      <c r="A17" s="141" t="e">
        <f>[0]!invesmat4</f>
        <v>#REF!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67"/>
      <c r="M17" s="69"/>
      <c r="N17" s="89"/>
      <c r="O17" s="164" t="e">
        <f>[0]!matcou4</f>
        <v>#REF!</v>
      </c>
      <c r="P17" s="83"/>
      <c r="Q17" s="84"/>
      <c r="R17" s="88"/>
      <c r="S17" s="87"/>
      <c r="T17" s="143"/>
      <c r="U17" s="83"/>
      <c r="V17" s="84"/>
      <c r="W17" s="86"/>
      <c r="X17" s="92"/>
      <c r="Y17" s="93"/>
      <c r="Z17" s="93"/>
      <c r="AA17" s="93"/>
      <c r="AB17" s="94"/>
      <c r="AC17" s="32"/>
      <c r="AD17" s="29"/>
      <c r="AE17" s="29"/>
      <c r="AF17" s="29"/>
      <c r="AG17" s="29"/>
      <c r="AH17" s="29"/>
      <c r="AI17" s="39"/>
      <c r="AJ17" s="31"/>
      <c r="AK17" s="31"/>
      <c r="AL17" s="31"/>
      <c r="AM17" s="128"/>
      <c r="AN17" s="129"/>
      <c r="AO17" s="130"/>
      <c r="AP17" s="65"/>
    </row>
    <row r="18" spans="1:42" ht="12.75">
      <c r="A18" s="141">
        <f>[0]!invesmat5</f>
        <v>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67"/>
      <c r="M18" s="69"/>
      <c r="N18" s="89"/>
      <c r="O18" s="164">
        <f>[0]!matcou5</f>
        <v>0</v>
      </c>
      <c r="P18" s="83"/>
      <c r="Q18" s="84"/>
      <c r="R18" s="88"/>
      <c r="S18" s="87"/>
      <c r="T18" s="143"/>
      <c r="U18" s="83"/>
      <c r="V18" s="84"/>
      <c r="W18" s="86"/>
      <c r="X18" s="92"/>
      <c r="Y18" s="93"/>
      <c r="Z18" s="93"/>
      <c r="AA18" s="93"/>
      <c r="AB18" s="94"/>
      <c r="AC18" s="32"/>
      <c r="AD18" s="29"/>
      <c r="AE18" s="29"/>
      <c r="AF18" s="29"/>
      <c r="AG18" s="29"/>
      <c r="AH18" s="29"/>
      <c r="AI18" s="39"/>
      <c r="AJ18" s="31"/>
      <c r="AK18" s="31"/>
      <c r="AL18" s="31"/>
      <c r="AM18" s="128"/>
      <c r="AN18" s="129"/>
      <c r="AO18" s="130"/>
      <c r="AP18" s="65"/>
    </row>
    <row r="19" spans="1:42" ht="12.75">
      <c r="A19" s="141">
        <f>[0]!invesmat6</f>
        <v>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67"/>
      <c r="M19" s="69"/>
      <c r="N19" s="89"/>
      <c r="O19" s="164">
        <f>[0]!matcou6</f>
        <v>0</v>
      </c>
      <c r="P19" s="83"/>
      <c r="Q19" s="84"/>
      <c r="R19" s="88"/>
      <c r="S19" s="87"/>
      <c r="T19" s="143"/>
      <c r="U19" s="83"/>
      <c r="V19" s="84"/>
      <c r="W19" s="86"/>
      <c r="X19" s="92"/>
      <c r="Y19" s="93"/>
      <c r="Z19" s="93"/>
      <c r="AA19" s="93"/>
      <c r="AB19" s="94"/>
      <c r="AC19" s="32"/>
      <c r="AD19" s="29"/>
      <c r="AE19" s="29"/>
      <c r="AF19" s="29"/>
      <c r="AG19" s="29"/>
      <c r="AH19" s="29"/>
      <c r="AI19" s="39"/>
      <c r="AJ19" s="31"/>
      <c r="AK19" s="31"/>
      <c r="AL19" s="31"/>
      <c r="AM19" s="128"/>
      <c r="AN19" s="129"/>
      <c r="AO19" s="130"/>
      <c r="AP19" s="65"/>
    </row>
    <row r="20" spans="1:42" ht="12.75">
      <c r="A20" s="141">
        <f>[0]!invesmat7</f>
        <v>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67"/>
      <c r="M20" s="69"/>
      <c r="N20" s="89"/>
      <c r="O20" s="164">
        <f>[0]!matcou7</f>
        <v>0</v>
      </c>
      <c r="P20" s="83"/>
      <c r="Q20" s="84"/>
      <c r="R20" s="88"/>
      <c r="S20" s="87"/>
      <c r="T20" s="143"/>
      <c r="U20" s="83"/>
      <c r="V20" s="84"/>
      <c r="W20" s="86"/>
      <c r="X20" s="92"/>
      <c r="Y20" s="93"/>
      <c r="Z20" s="93"/>
      <c r="AA20" s="93"/>
      <c r="AB20" s="94"/>
      <c r="AC20" s="32"/>
      <c r="AD20" s="29"/>
      <c r="AE20" s="29"/>
      <c r="AF20" s="29"/>
      <c r="AG20" s="29"/>
      <c r="AH20" s="29"/>
      <c r="AI20" s="39"/>
      <c r="AJ20" s="31"/>
      <c r="AK20" s="31"/>
      <c r="AL20" s="31"/>
      <c r="AM20" s="128"/>
      <c r="AN20" s="129"/>
      <c r="AO20" s="130"/>
      <c r="AP20" s="65"/>
    </row>
    <row r="21" spans="1:42" ht="12.75">
      <c r="A21" s="141">
        <f>[0]!invesmat8</f>
        <v>0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67"/>
      <c r="M21" s="69"/>
      <c r="N21" s="89"/>
      <c r="O21" s="164">
        <f>[0]!matcou8</f>
        <v>0</v>
      </c>
      <c r="P21" s="83"/>
      <c r="Q21" s="84"/>
      <c r="R21" s="88"/>
      <c r="S21" s="87"/>
      <c r="T21" s="143"/>
      <c r="U21" s="83"/>
      <c r="V21" s="84"/>
      <c r="W21" s="86"/>
      <c r="X21" s="92"/>
      <c r="Y21" s="93"/>
      <c r="Z21" s="93"/>
      <c r="AA21" s="93"/>
      <c r="AB21" s="94"/>
      <c r="AC21" s="32"/>
      <c r="AD21" s="29"/>
      <c r="AE21" s="29"/>
      <c r="AF21" s="29"/>
      <c r="AG21" s="29"/>
      <c r="AH21" s="29"/>
      <c r="AI21" s="39"/>
      <c r="AJ21" s="31"/>
      <c r="AK21" s="31"/>
      <c r="AL21" s="31"/>
      <c r="AM21" s="128"/>
      <c r="AN21" s="129"/>
      <c r="AO21" s="130"/>
      <c r="AP21" s="65"/>
    </row>
    <row r="22" spans="1:42" ht="12.75">
      <c r="A22" s="12"/>
      <c r="B22" s="3"/>
      <c r="C22" s="3"/>
      <c r="D22" s="3"/>
      <c r="E22" s="3"/>
      <c r="F22" s="3"/>
      <c r="G22" s="3"/>
      <c r="H22" s="3"/>
      <c r="I22" s="9" t="s">
        <v>159</v>
      </c>
      <c r="J22" s="9"/>
      <c r="K22" s="3"/>
      <c r="L22" s="3"/>
      <c r="M22" s="10"/>
      <c r="N22" s="89"/>
      <c r="O22" s="292" t="e">
        <f>+SUM(O14:O21)</f>
        <v>#REF!</v>
      </c>
      <c r="P22" s="144"/>
      <c r="Q22" s="145"/>
      <c r="R22" s="88"/>
      <c r="S22" s="87"/>
      <c r="T22" s="293">
        <f>+SUM(T14:T21)</f>
        <v>0</v>
      </c>
      <c r="U22" s="144"/>
      <c r="V22" s="140"/>
      <c r="W22" s="86"/>
      <c r="X22" s="85"/>
      <c r="Y22" s="93"/>
      <c r="Z22" s="93"/>
      <c r="AA22" s="93"/>
      <c r="AB22" s="94"/>
      <c r="AC22" s="32"/>
      <c r="AD22" s="29"/>
      <c r="AE22" s="29"/>
      <c r="AF22" s="29"/>
      <c r="AG22" s="29"/>
      <c r="AH22" s="29"/>
      <c r="AI22" s="39"/>
      <c r="AJ22" s="31"/>
      <c r="AK22" s="31"/>
      <c r="AL22" s="31"/>
      <c r="AM22" s="131"/>
      <c r="AN22" s="129"/>
      <c r="AO22" s="130"/>
      <c r="AP22" s="65"/>
    </row>
    <row r="23" spans="1:42" ht="12.75">
      <c r="A23" s="11" t="s">
        <v>160</v>
      </c>
      <c r="B23" s="9"/>
      <c r="C23" s="9"/>
      <c r="D23" s="9"/>
      <c r="E23" s="9"/>
      <c r="F23" s="9"/>
      <c r="G23" s="9"/>
      <c r="H23" s="54"/>
      <c r="I23" s="54"/>
      <c r="J23" s="54"/>
      <c r="K23" s="54"/>
      <c r="L23" s="3"/>
      <c r="M23" s="10"/>
      <c r="N23" s="89"/>
      <c r="O23" s="95"/>
      <c r="P23" s="95"/>
      <c r="Q23" s="95"/>
      <c r="R23" s="96"/>
      <c r="S23" s="87"/>
      <c r="T23" s="95"/>
      <c r="U23" s="95"/>
      <c r="V23" s="95"/>
      <c r="W23" s="97"/>
      <c r="X23" s="85"/>
      <c r="Y23" s="93"/>
      <c r="Z23" s="93"/>
      <c r="AA23" s="93"/>
      <c r="AB23" s="94"/>
      <c r="AC23" s="32"/>
      <c r="AD23" s="29"/>
      <c r="AE23" s="29"/>
      <c r="AF23" s="29"/>
      <c r="AG23" s="29"/>
      <c r="AH23" s="29"/>
      <c r="AI23" s="39"/>
      <c r="AJ23" s="31"/>
      <c r="AK23" s="31"/>
      <c r="AL23" s="31"/>
      <c r="AM23" s="131"/>
      <c r="AN23" s="129"/>
      <c r="AO23" s="130"/>
      <c r="AP23" s="65"/>
    </row>
    <row r="24" spans="1:42" ht="12.75">
      <c r="A24" s="141">
        <f>[0]!invesimm1</f>
        <v>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67"/>
      <c r="M24" s="69"/>
      <c r="N24" s="89"/>
      <c r="O24" s="164">
        <f>[0]!immcou1</f>
        <v>0</v>
      </c>
      <c r="P24" s="83"/>
      <c r="Q24" s="84"/>
      <c r="R24" s="88"/>
      <c r="S24" s="87"/>
      <c r="T24" s="294"/>
      <c r="U24" s="83"/>
      <c r="V24" s="84"/>
      <c r="W24" s="86"/>
      <c r="X24" s="92"/>
      <c r="Y24" s="93"/>
      <c r="Z24" s="93"/>
      <c r="AA24" s="93"/>
      <c r="AB24" s="94"/>
      <c r="AC24" s="32"/>
      <c r="AD24" s="29"/>
      <c r="AE24" s="29"/>
      <c r="AF24" s="29"/>
      <c r="AG24" s="29"/>
      <c r="AH24" s="29"/>
      <c r="AI24" s="39"/>
      <c r="AJ24" s="31"/>
      <c r="AK24" s="31"/>
      <c r="AL24" s="31"/>
      <c r="AM24" s="128"/>
      <c r="AN24" s="129"/>
      <c r="AO24" s="130"/>
      <c r="AP24" s="65"/>
    </row>
    <row r="25" spans="1:42" ht="12.75">
      <c r="A25" s="141" t="e">
        <f>[0]!invesimm2</f>
        <v>#REF!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67"/>
      <c r="M25" s="68"/>
      <c r="N25" s="89"/>
      <c r="O25" s="164">
        <f>[0]!immcou2</f>
        <v>0</v>
      </c>
      <c r="P25" s="83"/>
      <c r="Q25" s="84"/>
      <c r="R25" s="88"/>
      <c r="S25" s="87"/>
      <c r="T25" s="294"/>
      <c r="U25" s="83"/>
      <c r="V25" s="84"/>
      <c r="W25" s="86"/>
      <c r="X25" s="92"/>
      <c r="Y25" s="93"/>
      <c r="Z25" s="93"/>
      <c r="AA25" s="93"/>
      <c r="AB25" s="94"/>
      <c r="AC25" s="32"/>
      <c r="AD25" s="29"/>
      <c r="AE25" s="29"/>
      <c r="AF25" s="29"/>
      <c r="AG25" s="29"/>
      <c r="AH25" s="29"/>
      <c r="AI25" s="39"/>
      <c r="AJ25" s="31"/>
      <c r="AK25" s="31"/>
      <c r="AL25" s="31"/>
      <c r="AM25" s="128"/>
      <c r="AN25" s="129"/>
      <c r="AO25" s="130"/>
      <c r="AP25" s="65"/>
    </row>
    <row r="26" spans="1:42" ht="12.75">
      <c r="A26" s="141" t="e">
        <f>[0]!invesimm3</f>
        <v>#REF!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67"/>
      <c r="M26" s="69"/>
      <c r="N26" s="89"/>
      <c r="O26" s="164" t="e">
        <f>[0]!immcou3</f>
        <v>#REF!</v>
      </c>
      <c r="P26" s="83"/>
      <c r="Q26" s="84"/>
      <c r="R26" s="88"/>
      <c r="S26" s="87"/>
      <c r="T26" s="294"/>
      <c r="U26" s="83"/>
      <c r="V26" s="84"/>
      <c r="W26" s="86"/>
      <c r="X26" s="92"/>
      <c r="Y26" s="93"/>
      <c r="Z26" s="93"/>
      <c r="AA26" s="93"/>
      <c r="AB26" s="94"/>
      <c r="AC26" s="32"/>
      <c r="AD26" s="29"/>
      <c r="AE26" s="29"/>
      <c r="AF26" s="29"/>
      <c r="AG26" s="29"/>
      <c r="AH26" s="29"/>
      <c r="AI26" s="39"/>
      <c r="AJ26" s="31"/>
      <c r="AK26" s="31"/>
      <c r="AL26" s="31"/>
      <c r="AM26" s="128"/>
      <c r="AN26" s="129"/>
      <c r="AO26" s="130"/>
      <c r="AP26" s="65"/>
    </row>
    <row r="27" spans="1:42" ht="12.75">
      <c r="A27" s="141" t="e">
        <f>[0]!invesimm4</f>
        <v>#REF!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67"/>
      <c r="M27" s="69"/>
      <c r="N27" s="89"/>
      <c r="O27" s="164" t="e">
        <f>[0]!immcou4</f>
        <v>#REF!</v>
      </c>
      <c r="P27" s="83"/>
      <c r="Q27" s="84"/>
      <c r="R27" s="88"/>
      <c r="S27" s="87"/>
      <c r="T27" s="294"/>
      <c r="U27" s="83"/>
      <c r="V27" s="84"/>
      <c r="W27" s="86"/>
      <c r="X27" s="92"/>
      <c r="Y27" s="93"/>
      <c r="Z27" s="93"/>
      <c r="AA27" s="93"/>
      <c r="AB27" s="94"/>
      <c r="AC27" s="32"/>
      <c r="AD27" s="29"/>
      <c r="AE27" s="29"/>
      <c r="AF27" s="29"/>
      <c r="AG27" s="29"/>
      <c r="AH27" s="29"/>
      <c r="AI27" s="39"/>
      <c r="AJ27" s="31"/>
      <c r="AK27" s="31"/>
      <c r="AL27" s="31"/>
      <c r="AM27" s="128"/>
      <c r="AN27" s="129"/>
      <c r="AO27" s="130"/>
      <c r="AP27" s="65"/>
    </row>
    <row r="28" spans="1:42" ht="12.75">
      <c r="A28" s="141">
        <f>[0]!invesimm5</f>
        <v>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7"/>
      <c r="M28" s="69"/>
      <c r="N28" s="89"/>
      <c r="O28" s="164">
        <f>[0]!immcou5</f>
        <v>0</v>
      </c>
      <c r="P28" s="83"/>
      <c r="Q28" s="84"/>
      <c r="R28" s="88"/>
      <c r="S28" s="87"/>
      <c r="T28" s="294"/>
      <c r="U28" s="83"/>
      <c r="V28" s="84"/>
      <c r="W28" s="86"/>
      <c r="X28" s="92"/>
      <c r="Y28" s="93"/>
      <c r="Z28" s="93"/>
      <c r="AA28" s="93"/>
      <c r="AB28" s="94"/>
      <c r="AC28" s="32"/>
      <c r="AD28" s="29"/>
      <c r="AE28" s="29"/>
      <c r="AF28" s="29"/>
      <c r="AG28" s="29"/>
      <c r="AH28" s="29"/>
      <c r="AI28" s="39"/>
      <c r="AJ28" s="31"/>
      <c r="AK28" s="31"/>
      <c r="AL28" s="31"/>
      <c r="AM28" s="128"/>
      <c r="AN28" s="129"/>
      <c r="AO28" s="130"/>
      <c r="AP28" s="65"/>
    </row>
    <row r="29" spans="1:42" ht="12.75">
      <c r="A29" s="141">
        <f>[0]!invesimm6</f>
        <v>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67"/>
      <c r="M29" s="69"/>
      <c r="N29" s="89"/>
      <c r="O29" s="164">
        <f>[0]!immcou6</f>
        <v>0</v>
      </c>
      <c r="P29" s="83"/>
      <c r="Q29" s="84"/>
      <c r="R29" s="88"/>
      <c r="S29" s="87"/>
      <c r="T29" s="294"/>
      <c r="U29" s="83"/>
      <c r="V29" s="84"/>
      <c r="W29" s="86"/>
      <c r="X29" s="92"/>
      <c r="Y29" s="93"/>
      <c r="Z29" s="93"/>
      <c r="AA29" s="93"/>
      <c r="AB29" s="94"/>
      <c r="AC29" s="32"/>
      <c r="AD29" s="29"/>
      <c r="AE29" s="29"/>
      <c r="AF29" s="29"/>
      <c r="AG29" s="29"/>
      <c r="AH29" s="29"/>
      <c r="AI29" s="39"/>
      <c r="AJ29" s="31"/>
      <c r="AK29" s="31"/>
      <c r="AL29" s="31"/>
      <c r="AM29" s="128"/>
      <c r="AN29" s="129"/>
      <c r="AO29" s="130"/>
      <c r="AP29" s="65"/>
    </row>
    <row r="30" spans="1:42" ht="12.75">
      <c r="A30" s="141">
        <f>[0]!invesimm7</f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67"/>
      <c r="M30" s="69"/>
      <c r="N30" s="89"/>
      <c r="O30" s="164">
        <f>[0]!immcou7</f>
        <v>0</v>
      </c>
      <c r="P30" s="83"/>
      <c r="Q30" s="84"/>
      <c r="R30" s="88"/>
      <c r="S30" s="87"/>
      <c r="T30" s="294"/>
      <c r="U30" s="83"/>
      <c r="V30" s="84"/>
      <c r="W30" s="86"/>
      <c r="X30" s="92"/>
      <c r="Y30" s="93"/>
      <c r="Z30" s="93"/>
      <c r="AA30" s="93"/>
      <c r="AB30" s="94"/>
      <c r="AC30" s="32"/>
      <c r="AD30" s="29"/>
      <c r="AE30" s="29"/>
      <c r="AF30" s="29"/>
      <c r="AG30" s="29"/>
      <c r="AH30" s="29"/>
      <c r="AI30" s="39"/>
      <c r="AJ30" s="31"/>
      <c r="AK30" s="31"/>
      <c r="AL30" s="31"/>
      <c r="AM30" s="128"/>
      <c r="AN30" s="129"/>
      <c r="AO30" s="130"/>
      <c r="AP30" s="65"/>
    </row>
    <row r="31" spans="1:42" ht="12.75">
      <c r="A31" s="141" t="e">
        <f>[0]!invesimm8</f>
        <v>#REF!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67"/>
      <c r="M31" s="69"/>
      <c r="N31" s="89"/>
      <c r="O31" s="164" t="e">
        <f>[0]!immcou8</f>
        <v>#REF!</v>
      </c>
      <c r="P31" s="83"/>
      <c r="Q31" s="84"/>
      <c r="R31" s="88"/>
      <c r="S31" s="87"/>
      <c r="T31" s="294"/>
      <c r="U31" s="83"/>
      <c r="V31" s="84"/>
      <c r="W31" s="86"/>
      <c r="X31" s="92"/>
      <c r="Y31" s="93"/>
      <c r="Z31" s="93"/>
      <c r="AA31" s="93"/>
      <c r="AB31" s="94"/>
      <c r="AC31" s="32"/>
      <c r="AD31" s="29"/>
      <c r="AE31" s="29"/>
      <c r="AF31" s="29"/>
      <c r="AG31" s="29"/>
      <c r="AH31" s="29"/>
      <c r="AI31" s="39"/>
      <c r="AJ31" s="31"/>
      <c r="AK31" s="31"/>
      <c r="AL31" s="31"/>
      <c r="AM31" s="128"/>
      <c r="AN31" s="129"/>
      <c r="AO31" s="130"/>
      <c r="AP31" s="65"/>
    </row>
    <row r="32" spans="1:42" ht="12.75">
      <c r="A32" s="12"/>
      <c r="B32" s="3"/>
      <c r="C32" s="3"/>
      <c r="D32" s="3"/>
      <c r="E32" s="3"/>
      <c r="F32" s="3"/>
      <c r="G32" s="3"/>
      <c r="H32" s="3"/>
      <c r="I32" s="9" t="s">
        <v>159</v>
      </c>
      <c r="J32" s="9"/>
      <c r="K32" s="9"/>
      <c r="L32" s="3"/>
      <c r="M32" s="10"/>
      <c r="N32" s="89"/>
      <c r="O32" s="292" t="e">
        <f>+SUM(O24:O31)</f>
        <v>#REF!</v>
      </c>
      <c r="P32" s="139"/>
      <c r="Q32" s="140"/>
      <c r="R32" s="88"/>
      <c r="S32" s="87"/>
      <c r="T32" s="292">
        <f>+SUM(T24:T31)</f>
        <v>0</v>
      </c>
      <c r="U32" s="139"/>
      <c r="V32" s="140"/>
      <c r="W32" s="86"/>
      <c r="X32" s="85"/>
      <c r="Y32" s="93"/>
      <c r="Z32" s="93"/>
      <c r="AA32" s="93"/>
      <c r="AB32" s="94"/>
      <c r="AC32" s="32"/>
      <c r="AD32" s="29"/>
      <c r="AE32" s="29"/>
      <c r="AF32" s="29"/>
      <c r="AG32" s="29"/>
      <c r="AH32" s="29"/>
      <c r="AI32" s="39"/>
      <c r="AJ32" s="31"/>
      <c r="AK32" s="31"/>
      <c r="AL32" s="31"/>
      <c r="AM32" s="132"/>
      <c r="AN32" s="129"/>
      <c r="AO32" s="130"/>
      <c r="AP32" s="65"/>
    </row>
    <row r="33" spans="1:42" ht="12.75">
      <c r="A33" s="76" t="s">
        <v>161</v>
      </c>
      <c r="B33" s="55"/>
      <c r="C33" s="55"/>
      <c r="D33" s="55"/>
      <c r="E33" s="55"/>
      <c r="F33" s="55"/>
      <c r="G33" s="55"/>
      <c r="H33" s="55"/>
      <c r="I33" s="55"/>
      <c r="J33" s="55"/>
      <c r="K33" s="3"/>
      <c r="L33" s="3"/>
      <c r="M33" s="10"/>
      <c r="N33" s="89"/>
      <c r="O33" s="164">
        <f>[0]!coutot</f>
        <v>0</v>
      </c>
      <c r="P33" s="83"/>
      <c r="Q33" s="84"/>
      <c r="R33" s="88"/>
      <c r="S33" s="87"/>
      <c r="T33" s="294"/>
      <c r="U33" s="83"/>
      <c r="V33" s="84"/>
      <c r="W33" s="86"/>
      <c r="X33" s="92"/>
      <c r="Y33" s="93"/>
      <c r="Z33" s="93"/>
      <c r="AA33" s="93"/>
      <c r="AB33" s="94"/>
      <c r="AC33" s="32"/>
      <c r="AD33" s="29"/>
      <c r="AE33" s="29"/>
      <c r="AF33" s="29"/>
      <c r="AG33" s="29"/>
      <c r="AH33" s="29"/>
      <c r="AI33" s="39"/>
      <c r="AJ33" s="31"/>
      <c r="AK33" s="31"/>
      <c r="AL33" s="31"/>
      <c r="AM33" s="132"/>
      <c r="AN33" s="129"/>
      <c r="AO33" s="130"/>
      <c r="AP33" s="65"/>
    </row>
    <row r="34" spans="1:42" ht="12.75">
      <c r="A34" s="1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0"/>
      <c r="N34" s="89"/>
      <c r="O34" s="111"/>
      <c r="P34" s="95"/>
      <c r="Q34" s="95"/>
      <c r="R34" s="96"/>
      <c r="S34" s="87"/>
      <c r="T34" s="95"/>
      <c r="U34" s="95"/>
      <c r="V34" s="95"/>
      <c r="W34" s="97"/>
      <c r="X34" s="85"/>
      <c r="Y34" s="93"/>
      <c r="Z34" s="93"/>
      <c r="AA34" s="93"/>
      <c r="AB34" s="94"/>
      <c r="AC34" s="32"/>
      <c r="AD34" s="29"/>
      <c r="AE34" s="29"/>
      <c r="AF34" s="29"/>
      <c r="AG34" s="29"/>
      <c r="AH34" s="29"/>
      <c r="AI34" s="39"/>
      <c r="AJ34" s="31"/>
      <c r="AK34" s="31"/>
      <c r="AL34" s="31"/>
      <c r="AM34" s="132"/>
      <c r="AN34" s="129"/>
      <c r="AO34" s="130"/>
      <c r="AP34" s="65"/>
    </row>
    <row r="35" spans="1:42" ht="12.75">
      <c r="A35" s="11" t="s">
        <v>162</v>
      </c>
      <c r="B35" s="9"/>
      <c r="C35" s="9"/>
      <c r="D35" s="9"/>
      <c r="E35" s="9"/>
      <c r="F35" s="9"/>
      <c r="G35" s="9"/>
      <c r="H35" s="54"/>
      <c r="I35" s="54"/>
      <c r="J35" s="54"/>
      <c r="K35" s="3"/>
      <c r="L35" s="3"/>
      <c r="M35" s="10"/>
      <c r="N35" s="89"/>
      <c r="O35" s="292" t="e">
        <f>+$O$22+$O$32+$O$33</f>
        <v>#REF!</v>
      </c>
      <c r="P35" s="139"/>
      <c r="Q35" s="140"/>
      <c r="R35" s="88"/>
      <c r="S35" s="87"/>
      <c r="T35" s="292">
        <f>+$T$22+$T$32+$T$33</f>
        <v>0</v>
      </c>
      <c r="U35" s="139"/>
      <c r="V35" s="140"/>
      <c r="W35" s="86"/>
      <c r="X35" s="85"/>
      <c r="Y35" s="93"/>
      <c r="Z35" s="93"/>
      <c r="AA35" s="93"/>
      <c r="AB35" s="94"/>
      <c r="AC35" s="32"/>
      <c r="AD35" s="29"/>
      <c r="AE35" s="29"/>
      <c r="AF35" s="29"/>
      <c r="AG35" s="29"/>
      <c r="AH35" s="29"/>
      <c r="AI35" s="39"/>
      <c r="AJ35" s="31"/>
      <c r="AK35" s="31"/>
      <c r="AL35" s="31"/>
      <c r="AM35" s="132"/>
      <c r="AN35" s="129"/>
      <c r="AO35" s="130"/>
      <c r="AP35" s="65"/>
    </row>
    <row r="36" spans="1:42" ht="12.75">
      <c r="A36" s="1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89"/>
      <c r="O36" s="96"/>
      <c r="P36" s="96"/>
      <c r="Q36" s="96"/>
      <c r="R36" s="96"/>
      <c r="S36" s="87"/>
      <c r="T36" s="96"/>
      <c r="U36" s="96"/>
      <c r="V36" s="96"/>
      <c r="W36" s="97"/>
      <c r="X36" s="85"/>
      <c r="Y36" s="93"/>
      <c r="Z36" s="93"/>
      <c r="AA36" s="93"/>
      <c r="AB36" s="93"/>
      <c r="AC36" s="73"/>
      <c r="AD36" s="74"/>
      <c r="AE36" s="74"/>
      <c r="AF36" s="74"/>
      <c r="AG36" s="74"/>
      <c r="AH36" s="74"/>
      <c r="AI36" s="75"/>
      <c r="AJ36" s="31"/>
      <c r="AK36" s="31"/>
      <c r="AL36" s="31"/>
      <c r="AM36" s="133"/>
      <c r="AN36" s="134"/>
      <c r="AO36" s="135"/>
      <c r="AP36" s="65"/>
    </row>
    <row r="37" spans="1:42" ht="12.75">
      <c r="A37" s="56" t="s">
        <v>163</v>
      </c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90"/>
      <c r="O37" s="99"/>
      <c r="P37" s="99"/>
      <c r="Q37" s="99"/>
      <c r="R37" s="99"/>
      <c r="S37" s="100"/>
      <c r="T37" s="99"/>
      <c r="U37" s="99"/>
      <c r="V37" s="99"/>
      <c r="W37" s="101"/>
      <c r="X37" s="102" t="s">
        <v>164</v>
      </c>
      <c r="Y37" s="103"/>
      <c r="Z37" s="103"/>
      <c r="AA37" s="103"/>
      <c r="AB37" s="103"/>
      <c r="AC37" s="59"/>
      <c r="AD37" s="58"/>
      <c r="AE37" s="58"/>
      <c r="AF37" s="58"/>
      <c r="AG37" s="58"/>
      <c r="AH37" s="58"/>
      <c r="AI37" s="60"/>
      <c r="AM37" s="59" t="s">
        <v>165</v>
      </c>
      <c r="AN37" s="77"/>
      <c r="AO37" s="60"/>
      <c r="AP37" s="65"/>
    </row>
    <row r="38" spans="1:42" ht="12.75">
      <c r="A38" s="11"/>
      <c r="B38" s="9"/>
      <c r="C38" s="9"/>
      <c r="D38" s="9"/>
      <c r="E38" s="54"/>
      <c r="F38" s="54"/>
      <c r="G38" s="54"/>
      <c r="H38" s="54"/>
      <c r="I38" s="54"/>
      <c r="J38" s="54"/>
      <c r="K38" s="3"/>
      <c r="L38" s="3"/>
      <c r="M38" s="10"/>
      <c r="N38" s="64"/>
      <c r="O38" s="95"/>
      <c r="P38" s="95"/>
      <c r="Q38" s="95"/>
      <c r="R38" s="96"/>
      <c r="S38" s="87"/>
      <c r="T38" s="95"/>
      <c r="U38" s="95"/>
      <c r="V38" s="95"/>
      <c r="W38" s="97"/>
      <c r="X38" s="85"/>
      <c r="Y38" s="104"/>
      <c r="Z38" s="104"/>
      <c r="AA38" s="104"/>
      <c r="AB38" s="105"/>
      <c r="AC38" s="5"/>
      <c r="AD38" s="6"/>
      <c r="AE38" s="6"/>
      <c r="AF38" s="6"/>
      <c r="AG38" s="6"/>
      <c r="AH38" s="6"/>
      <c r="AI38" s="7"/>
      <c r="AM38" s="112"/>
      <c r="AN38" s="113"/>
      <c r="AO38" s="114"/>
      <c r="AP38" s="65"/>
    </row>
    <row r="39" spans="1:42" ht="12.75">
      <c r="A39" s="11" t="s">
        <v>166</v>
      </c>
      <c r="B39" s="9"/>
      <c r="C39" s="9"/>
      <c r="D39" s="9"/>
      <c r="E39" s="9"/>
      <c r="F39" s="9"/>
      <c r="G39" s="9"/>
      <c r="H39" s="9"/>
      <c r="I39" s="3"/>
      <c r="J39" s="3"/>
      <c r="K39" s="3"/>
      <c r="L39" s="3"/>
      <c r="M39" s="10"/>
      <c r="N39" s="64"/>
      <c r="O39" s="95"/>
      <c r="P39" s="95"/>
      <c r="Q39" s="95"/>
      <c r="R39" s="96"/>
      <c r="S39" s="87"/>
      <c r="T39" s="95"/>
      <c r="U39" s="95"/>
      <c r="V39" s="95"/>
      <c r="W39" s="97"/>
      <c r="X39" s="85"/>
      <c r="Y39" s="97"/>
      <c r="Z39" s="97"/>
      <c r="AA39" s="97"/>
      <c r="AB39" s="105"/>
      <c r="AC39" s="12"/>
      <c r="AD39" s="3"/>
      <c r="AE39" s="3"/>
      <c r="AF39" s="3"/>
      <c r="AG39" s="3"/>
      <c r="AH39" s="3"/>
      <c r="AI39" s="10"/>
      <c r="AM39" s="115"/>
      <c r="AN39" s="116"/>
      <c r="AO39" s="117"/>
      <c r="AP39" s="65"/>
    </row>
    <row r="40" spans="1:42" ht="12.75">
      <c r="A40" s="12"/>
      <c r="B40" s="54" t="s">
        <v>167</v>
      </c>
      <c r="C40" s="54"/>
      <c r="D40" s="54"/>
      <c r="E40" s="54"/>
      <c r="F40" s="54"/>
      <c r="G40" s="54"/>
      <c r="H40" s="54"/>
      <c r="I40" s="3"/>
      <c r="J40" s="3"/>
      <c r="K40" s="3"/>
      <c r="L40" s="3"/>
      <c r="M40" s="10"/>
      <c r="N40" s="64"/>
      <c r="O40" s="96"/>
      <c r="P40" s="96"/>
      <c r="Q40" s="96"/>
      <c r="R40" s="106"/>
      <c r="S40" s="107"/>
      <c r="T40" s="164">
        <f>IF($AM$14="FC",$T$14,0)+IF($AM$15="FC",$T$15,0)+IF($AM$16="FC",$T$16,0)+IF($AM$17="FC",$T$17,0)+IF($AM$18="FC",$T$18,0)+IF($AM$19="FC",$T$19,0)+IF($AM$20="FC",$T$20,0)+IF($AM$21="FC",$T$21,0)</f>
        <v>0</v>
      </c>
      <c r="U40" s="160"/>
      <c r="V40" s="161"/>
      <c r="W40" s="109"/>
      <c r="X40" s="110"/>
      <c r="Y40" s="164" t="e">
        <f>Feuil3!W13</f>
        <v>#DIV/0!</v>
      </c>
      <c r="Z40" s="160"/>
      <c r="AA40" s="161"/>
      <c r="AB40" s="105"/>
      <c r="AC40" s="12"/>
      <c r="AD40" s="3"/>
      <c r="AE40" s="3"/>
      <c r="AF40" s="3"/>
      <c r="AG40" s="3"/>
      <c r="AH40" s="3"/>
      <c r="AI40" s="10"/>
      <c r="AM40" s="118" t="str">
        <f>IF(T40=0," ",+Y40/T40)</f>
        <v> </v>
      </c>
      <c r="AN40" s="119"/>
      <c r="AO40" s="120"/>
      <c r="AP40" s="65"/>
    </row>
    <row r="41" spans="1:42" ht="12.75">
      <c r="A41" s="12"/>
      <c r="B41" s="54" t="s">
        <v>168</v>
      </c>
      <c r="C41" s="54"/>
      <c r="D41" s="54"/>
      <c r="E41" s="54"/>
      <c r="F41" s="54"/>
      <c r="G41" s="54"/>
      <c r="H41" s="54"/>
      <c r="I41" s="3"/>
      <c r="J41" s="3"/>
      <c r="K41" s="3"/>
      <c r="L41" s="3"/>
      <c r="M41" s="10"/>
      <c r="N41" s="64"/>
      <c r="O41" s="96"/>
      <c r="P41" s="96"/>
      <c r="Q41" s="96"/>
      <c r="R41" s="106"/>
      <c r="S41" s="107"/>
      <c r="T41" s="164">
        <f>IF($AM$24="FC",$T$24,0)+IF($AM$25="FC",$T$25,0)+IF($AM$26="FC",$T$26,0)+IF($AM$27="FC",$T$27,0)+IF($AM$28="FC",$T$28,0)+IF($AM$29="FC",$T$29,0)+IF($AM$30="FC",$T$30,0)+IF($AM$31="FC",$T$31,0)</f>
        <v>0</v>
      </c>
      <c r="U41" s="160"/>
      <c r="V41" s="161"/>
      <c r="W41" s="109"/>
      <c r="X41" s="110"/>
      <c r="Y41" s="164">
        <f>+T41*AM41</f>
        <v>0</v>
      </c>
      <c r="Z41" s="160"/>
      <c r="AA41" s="161"/>
      <c r="AB41" s="105"/>
      <c r="AC41" s="12"/>
      <c r="AD41" s="3"/>
      <c r="AE41" s="3"/>
      <c r="AF41" s="3"/>
      <c r="AG41" s="3"/>
      <c r="AH41" s="3"/>
      <c r="AI41" s="10"/>
      <c r="AM41" s="118">
        <v>0.5</v>
      </c>
      <c r="AN41" s="119"/>
      <c r="AO41" s="120"/>
      <c r="AP41" s="65"/>
    </row>
    <row r="42" spans="1:42" ht="12.75">
      <c r="A42" s="12"/>
      <c r="B42" s="54" t="s">
        <v>169</v>
      </c>
      <c r="C42" s="54"/>
      <c r="D42" s="54"/>
      <c r="E42" s="54"/>
      <c r="F42" s="54"/>
      <c r="G42" s="54"/>
      <c r="H42" s="54"/>
      <c r="I42" s="3"/>
      <c r="J42" s="3"/>
      <c r="K42" s="3"/>
      <c r="L42" s="3"/>
      <c r="M42" s="10"/>
      <c r="N42" s="64"/>
      <c r="O42" s="96"/>
      <c r="P42" s="96"/>
      <c r="Q42" s="96"/>
      <c r="R42" s="106"/>
      <c r="S42" s="107"/>
      <c r="T42" s="164">
        <f>+$T$33</f>
        <v>0</v>
      </c>
      <c r="U42" s="160"/>
      <c r="V42" s="161"/>
      <c r="W42" s="109"/>
      <c r="X42" s="110"/>
      <c r="Y42" s="164">
        <f>IF(0.7*T42&lt;=20000,0.7*T42,20000)</f>
        <v>0</v>
      </c>
      <c r="Z42" s="160"/>
      <c r="AA42" s="161"/>
      <c r="AB42" s="105"/>
      <c r="AC42" s="12"/>
      <c r="AD42" s="3"/>
      <c r="AE42" s="3"/>
      <c r="AF42" s="3"/>
      <c r="AG42" s="3"/>
      <c r="AH42" s="3"/>
      <c r="AI42" s="10"/>
      <c r="AM42" s="118">
        <v>0.7</v>
      </c>
      <c r="AN42" s="119"/>
      <c r="AO42" s="120"/>
      <c r="AP42" s="65"/>
    </row>
    <row r="43" spans="1:42" ht="12.75">
      <c r="A43" s="12"/>
      <c r="B43" s="3"/>
      <c r="C43" s="3"/>
      <c r="E43" s="3"/>
      <c r="F43" s="3"/>
      <c r="G43" s="3"/>
      <c r="H43" s="3"/>
      <c r="I43" s="3"/>
      <c r="J43" s="3"/>
      <c r="K43" s="9" t="s">
        <v>57</v>
      </c>
      <c r="L43" s="3"/>
      <c r="M43" s="10"/>
      <c r="N43" s="64"/>
      <c r="O43" s="96"/>
      <c r="P43" s="96"/>
      <c r="Q43" s="96"/>
      <c r="R43" s="106"/>
      <c r="S43" s="107"/>
      <c r="T43" s="292">
        <f>+SUM(T40:T42)</f>
        <v>0</v>
      </c>
      <c r="U43" s="162"/>
      <c r="V43" s="163"/>
      <c r="W43" s="109"/>
      <c r="X43" s="110"/>
      <c r="Y43" s="292" t="e">
        <f>+SUM(Y40:Y42)</f>
        <v>#DIV/0!</v>
      </c>
      <c r="Z43" s="162"/>
      <c r="AA43" s="163"/>
      <c r="AB43" s="105"/>
      <c r="AC43" s="12"/>
      <c r="AD43" s="3"/>
      <c r="AE43" s="3"/>
      <c r="AF43" s="3"/>
      <c r="AG43" s="3"/>
      <c r="AH43" s="3"/>
      <c r="AI43" s="10"/>
      <c r="AM43" s="118" t="str">
        <f>IF(T43=0," ",+Y43/T43)</f>
        <v> </v>
      </c>
      <c r="AN43" s="119"/>
      <c r="AO43" s="120"/>
      <c r="AP43" s="65"/>
    </row>
    <row r="44" spans="1:42" ht="12.75">
      <c r="A44" s="11" t="s">
        <v>170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0"/>
      <c r="N44" s="64"/>
      <c r="O44" s="95"/>
      <c r="P44" s="95"/>
      <c r="Q44" s="95"/>
      <c r="R44" s="96"/>
      <c r="S44" s="87"/>
      <c r="T44" s="111"/>
      <c r="U44" s="111"/>
      <c r="V44" s="111"/>
      <c r="W44" s="93"/>
      <c r="X44" s="110"/>
      <c r="Y44" s="93"/>
      <c r="Z44" s="93"/>
      <c r="AA44" s="93"/>
      <c r="AB44" s="105"/>
      <c r="AC44" s="12"/>
      <c r="AD44" s="3"/>
      <c r="AE44" s="3"/>
      <c r="AF44" s="3"/>
      <c r="AG44" s="3"/>
      <c r="AH44" s="3"/>
      <c r="AI44" s="10"/>
      <c r="AM44" s="118"/>
      <c r="AN44" s="119"/>
      <c r="AO44" s="121"/>
      <c r="AP44" s="65"/>
    </row>
    <row r="45" spans="1:42" ht="12.75">
      <c r="A45" s="12"/>
      <c r="B45" s="3" t="s">
        <v>171</v>
      </c>
      <c r="C45" s="3" t="s">
        <v>172</v>
      </c>
      <c r="D45" s="3"/>
      <c r="E45" s="3"/>
      <c r="F45" s="3"/>
      <c r="G45" s="3"/>
      <c r="H45" s="3"/>
      <c r="I45" s="3"/>
      <c r="J45" s="3"/>
      <c r="K45" s="3"/>
      <c r="L45" s="3"/>
      <c r="M45" s="21"/>
      <c r="N45" s="91"/>
      <c r="O45" s="95"/>
      <c r="P45" s="95"/>
      <c r="Q45" s="95"/>
      <c r="R45" s="106"/>
      <c r="S45" s="107"/>
      <c r="T45" s="164">
        <f>IF($AM$14="FM",$T$14,0)+IF($AM$15="FM",$T$15,0)+IF($AM$16="FM",$T$16,0)+IF($AM$17="fm",$T$17,0)+IF(AM18="fm",T18,0)+IF($AM$19="fm",$T$19,0)+IF($AM$20="fm",$T$20,0)+IF($AM$21="FM",$T$21,0)+IF($AM$24="FM",$T$24,0)+IF($AM$25="FM",$T$25,0)+IF($AM$26="FM",$T$26,0)+IF($AM$27="FM",$T$27,0)+IF($AM$28="FM",$T$28,0)+IF($AM$29="FM",$T$29,0)+IF($AM$30="FM",$T$30,0)+IF($AM$31="FM",$T$31,0)</f>
        <v>0</v>
      </c>
      <c r="U45" s="98"/>
      <c r="V45" s="108"/>
      <c r="W45" s="109"/>
      <c r="X45" s="110"/>
      <c r="Y45" s="93"/>
      <c r="Z45" s="93"/>
      <c r="AA45" s="93"/>
      <c r="AB45" s="105"/>
      <c r="AC45" s="12"/>
      <c r="AD45" s="3"/>
      <c r="AE45" s="3"/>
      <c r="AF45" s="3"/>
      <c r="AG45" s="3"/>
      <c r="AH45" s="3"/>
      <c r="AI45" s="10"/>
      <c r="AM45" s="118"/>
      <c r="AN45" s="119"/>
      <c r="AO45" s="121"/>
      <c r="AP45" s="65"/>
    </row>
    <row r="46" spans="1:42" ht="12.75">
      <c r="A46" s="11"/>
      <c r="B46" s="3" t="s">
        <v>173</v>
      </c>
      <c r="C46" s="3" t="s">
        <v>174</v>
      </c>
      <c r="D46" s="3"/>
      <c r="E46" s="3"/>
      <c r="F46" s="3"/>
      <c r="G46" s="3"/>
      <c r="H46" s="3"/>
      <c r="I46" s="3"/>
      <c r="J46" s="3"/>
      <c r="K46" s="3"/>
      <c r="L46" s="3"/>
      <c r="M46" s="21"/>
      <c r="N46" s="91"/>
      <c r="O46" s="95"/>
      <c r="P46" s="95"/>
      <c r="Q46" s="95"/>
      <c r="R46" s="106"/>
      <c r="S46" s="107"/>
      <c r="T46" s="164">
        <f>IF($AM$14="FX",$T$14,0)+IF($AM$15="FX",$T$15,0)+IF($AM$16="FX",$T$16,0)+IF($AM$17="fX",$T$17,0)+IF($AM$18="fX",$T$18,0)+IF($AM$19="fX",$T$19,0)+IF($AM$20="fX",$T$20,0)+IF($AM$21="FX",$T$21,0)+IF($AM$24="FX",$T$24,0)+IF($AM$25="FX",$T$25,0)+IF($AM$26="FX",$T$26,0)+IF($AM$27="FX",$T$27,0)+IF($AM$28="FX",$T$28,0)+IF($AM$29="FX",$T$29,0)+IF($AM$30="FX",$T$30,0)+IF($AM$31="FX",$T$31,0)</f>
        <v>0</v>
      </c>
      <c r="U46" s="98"/>
      <c r="V46" s="108"/>
      <c r="W46" s="109"/>
      <c r="X46" s="110"/>
      <c r="Y46" s="93"/>
      <c r="Z46" s="93"/>
      <c r="AA46" s="93"/>
      <c r="AB46" s="105"/>
      <c r="AC46" s="12"/>
      <c r="AD46" s="3"/>
      <c r="AE46" s="3"/>
      <c r="AF46" s="3"/>
      <c r="AG46" s="3"/>
      <c r="AH46" s="3"/>
      <c r="AI46" s="10"/>
      <c r="AM46" s="118"/>
      <c r="AN46" s="119"/>
      <c r="AO46" s="121"/>
      <c r="AP46" s="65"/>
    </row>
    <row r="47" spans="1:42" ht="12.75">
      <c r="A47" s="11"/>
      <c r="B47" s="3" t="s">
        <v>175</v>
      </c>
      <c r="C47" s="3" t="s">
        <v>176</v>
      </c>
      <c r="D47" s="3"/>
      <c r="E47" s="3"/>
      <c r="F47" s="3"/>
      <c r="G47" s="3"/>
      <c r="H47" s="3"/>
      <c r="I47" s="3"/>
      <c r="J47" s="3"/>
      <c r="K47" s="3"/>
      <c r="L47" s="3"/>
      <c r="M47" s="21"/>
      <c r="N47" s="91"/>
      <c r="O47" s="95"/>
      <c r="P47" s="95"/>
      <c r="Q47" s="95"/>
      <c r="R47" s="106"/>
      <c r="S47" s="107"/>
      <c r="T47" s="164">
        <f>IF($AM$14="FP",$T$14,0)+IF($AM$15="FP",$T$15,0)+IF($AM$16="FP",$T$16,0)+IF($AM$17="fP",$T$17,0)+IF(AM18="fP",T18,0)+IF($AM$19="fP",$T$19,0)+IF($AM$20="fP",$T$20,0)+IF($AM$21="FP",$T$21,0)+IF($AM$24="FP",$T$24,0)+IF($AM$25="FP",$T$25,0)+IF($AM$26="FP",$T$26,0)+IF($AM$27="FP",$T$27,0)+IF($AM$28="FP",$T$28,0)+IF($AM$29="FP",$T$29,0)+IF($AM$30="FP",$T$30,0)+IF($AM$31="FP",$T$31,0)</f>
        <v>0</v>
      </c>
      <c r="U47" s="98"/>
      <c r="V47" s="108"/>
      <c r="W47" s="109"/>
      <c r="X47" s="110"/>
      <c r="Y47" s="93"/>
      <c r="Z47" s="93"/>
      <c r="AA47" s="93"/>
      <c r="AB47" s="105"/>
      <c r="AC47" s="12"/>
      <c r="AD47" s="3"/>
      <c r="AE47" s="3"/>
      <c r="AF47" s="3"/>
      <c r="AG47" s="3"/>
      <c r="AH47" s="3"/>
      <c r="AI47" s="10"/>
      <c r="AM47" s="118"/>
      <c r="AN47" s="119"/>
      <c r="AO47" s="121"/>
      <c r="AP47" s="65"/>
    </row>
    <row r="48" spans="1:42" ht="12.75">
      <c r="A48" s="11"/>
      <c r="B48" s="3" t="s">
        <v>177</v>
      </c>
      <c r="C48" s="3" t="s">
        <v>178</v>
      </c>
      <c r="D48" s="3"/>
      <c r="E48" s="3"/>
      <c r="F48" s="3"/>
      <c r="G48" s="3"/>
      <c r="H48" s="3"/>
      <c r="I48" s="3"/>
      <c r="J48" s="3"/>
      <c r="K48" s="3"/>
      <c r="L48" s="3"/>
      <c r="M48" s="21"/>
      <c r="N48" s="91"/>
      <c r="O48" s="95"/>
      <c r="P48" s="95"/>
      <c r="Q48" s="95"/>
      <c r="R48" s="106"/>
      <c r="S48" s="107"/>
      <c r="T48" s="164">
        <f>IF($AM$14="FD",$T$14,0)+IF($AM$15="FD",$T$15,0)+IF($AM$16="FD",$T$16,0)+IF($AM$17="fD",$T$17,0)+IF($AM$18="fD",$T$18,0)+IF($AM$19="fD",$T$19,0)+IF($AM$20="fD",$T$20,0)+IF($AM$21="FD",$T$21,0)+IF($AM$24="FD",$T$24,0)+IF($AM$25="FD",$T$25,0)+IF($AM$26="FD",$T$26,0)+IF($AM$27="FD",$T$27,0)+IF($AM$28="FD",$T$28,0)+IF($AM$29="FD",$T$29,0)+IF($AM$30="FD",$T$30,0)+IF($AM$31="FD",$T$31,0)</f>
        <v>0</v>
      </c>
      <c r="U48" s="98"/>
      <c r="V48" s="108"/>
      <c r="W48" s="109"/>
      <c r="X48" s="110"/>
      <c r="Y48" s="93"/>
      <c r="Z48" s="93"/>
      <c r="AA48" s="93"/>
      <c r="AB48" s="105"/>
      <c r="AC48" s="12"/>
      <c r="AD48" s="3"/>
      <c r="AE48" s="3"/>
      <c r="AF48" s="3"/>
      <c r="AG48" s="3"/>
      <c r="AH48" s="3"/>
      <c r="AI48" s="10"/>
      <c r="AM48" s="118"/>
      <c r="AN48" s="119"/>
      <c r="AO48" s="121"/>
      <c r="AP48" s="65"/>
    </row>
    <row r="49" spans="1:42" ht="12.75">
      <c r="A49" s="11"/>
      <c r="B49" s="3"/>
      <c r="C49" s="3"/>
      <c r="E49" s="3"/>
      <c r="F49" s="3"/>
      <c r="G49" s="3"/>
      <c r="H49" s="3"/>
      <c r="I49" s="3"/>
      <c r="J49" s="3"/>
      <c r="K49" s="9" t="s">
        <v>57</v>
      </c>
      <c r="L49" s="3"/>
      <c r="M49" s="21"/>
      <c r="N49" s="91"/>
      <c r="O49" s="95"/>
      <c r="P49" s="95"/>
      <c r="Q49" s="95"/>
      <c r="R49" s="106"/>
      <c r="S49" s="107"/>
      <c r="T49" s="292">
        <f>SUM(T45:T48)</f>
        <v>0</v>
      </c>
      <c r="U49" s="146"/>
      <c r="V49" s="147"/>
      <c r="W49" s="109"/>
      <c r="X49" s="110"/>
      <c r="Y49" s="93"/>
      <c r="Z49" s="93"/>
      <c r="AA49" s="93"/>
      <c r="AB49" s="105"/>
      <c r="AC49" s="12"/>
      <c r="AD49" s="3"/>
      <c r="AE49" s="3"/>
      <c r="AF49" s="3"/>
      <c r="AG49" s="3"/>
      <c r="AH49" s="3"/>
      <c r="AI49" s="10"/>
      <c r="AM49" s="118"/>
      <c r="AN49" s="119"/>
      <c r="AO49" s="121"/>
      <c r="AP49" s="65"/>
    </row>
    <row r="50" spans="1:4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  <c r="N50" s="13"/>
      <c r="O50" s="14"/>
      <c r="P50" s="14"/>
      <c r="Q50" s="14"/>
      <c r="R50" s="14"/>
      <c r="S50" s="13"/>
      <c r="T50" s="14"/>
      <c r="U50" s="14"/>
      <c r="V50" s="14"/>
      <c r="W50" s="14"/>
      <c r="X50" s="13"/>
      <c r="Y50" s="14"/>
      <c r="Z50" s="14"/>
      <c r="AA50" s="14"/>
      <c r="AB50" s="15"/>
      <c r="AC50" s="13"/>
      <c r="AD50" s="14"/>
      <c r="AE50" s="14"/>
      <c r="AF50" s="14"/>
      <c r="AG50" s="14"/>
      <c r="AH50" s="14"/>
      <c r="AI50" s="15"/>
      <c r="AM50" s="122"/>
      <c r="AN50" s="123"/>
      <c r="AO50" s="124"/>
      <c r="AP50" s="65"/>
    </row>
    <row r="51" spans="16:42" ht="12.75">
      <c r="P51" s="3"/>
      <c r="Q51" s="3"/>
      <c r="R51" s="3"/>
      <c r="U51" s="3"/>
      <c r="V51" s="3"/>
      <c r="W51" s="3"/>
      <c r="AN51" s="65"/>
      <c r="AO51" s="65"/>
      <c r="AP51" s="65"/>
    </row>
    <row r="52" spans="1:42" ht="12.75">
      <c r="A52" s="16" t="s">
        <v>179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7"/>
      <c r="AN52" s="65"/>
      <c r="AO52" s="65"/>
      <c r="AP52" s="65"/>
    </row>
    <row r="53" spans="1:42" ht="12.75">
      <c r="A53" s="8" t="s">
        <v>180</v>
      </c>
      <c r="B53" s="9"/>
      <c r="C53" s="9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10"/>
      <c r="AN53" s="65"/>
      <c r="AO53" s="65"/>
      <c r="AP53" s="65"/>
    </row>
    <row r="54" spans="1:42" ht="12.75">
      <c r="A54" s="7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80"/>
      <c r="AN54" s="65"/>
      <c r="AO54" s="65"/>
      <c r="AP54" s="65"/>
    </row>
    <row r="55" spans="1:42" ht="12.75">
      <c r="A55" s="78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80"/>
      <c r="AN55" s="65"/>
      <c r="AO55" s="65"/>
      <c r="AP55" s="65"/>
    </row>
    <row r="56" spans="1:42" ht="12.75">
      <c r="A56" s="7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80"/>
      <c r="AN56" s="65"/>
      <c r="AO56" s="65"/>
      <c r="AP56" s="65"/>
    </row>
    <row r="57" spans="1:42" ht="12.75">
      <c r="A57" s="8" t="s">
        <v>181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10"/>
      <c r="AN57" s="65"/>
      <c r="AO57" s="65"/>
      <c r="AP57" s="65"/>
    </row>
    <row r="58" spans="1:42" ht="12.75">
      <c r="A58" s="7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80"/>
      <c r="AN58" s="65"/>
      <c r="AO58" s="65"/>
      <c r="AP58" s="65"/>
    </row>
    <row r="59" spans="1:42" ht="12.75">
      <c r="A59" s="78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80"/>
      <c r="AN59" s="65"/>
      <c r="AO59" s="65"/>
      <c r="AP59" s="65"/>
    </row>
    <row r="60" spans="1:42" ht="12.75">
      <c r="A60" s="79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2"/>
      <c r="AN60" s="65"/>
      <c r="AO60" s="65"/>
      <c r="AP60" s="65"/>
    </row>
    <row r="61" spans="1:42" ht="12.75">
      <c r="A61" s="61"/>
      <c r="B61" s="28"/>
      <c r="C61" s="28"/>
      <c r="D61" s="28"/>
      <c r="AN61" s="65"/>
      <c r="AO61" s="65"/>
      <c r="AP61" s="65"/>
    </row>
    <row r="62" spans="40:42" ht="12.75">
      <c r="AN62" s="65"/>
      <c r="AO62" s="65"/>
      <c r="AP62" s="65"/>
    </row>
    <row r="63" spans="40:42" ht="12.75">
      <c r="AN63" s="65"/>
      <c r="AO63" s="65"/>
      <c r="AP63" s="65"/>
    </row>
    <row r="64" spans="40:42" ht="12.75">
      <c r="AN64" s="65"/>
      <c r="AO64" s="65"/>
      <c r="AP64" s="65"/>
    </row>
    <row r="65" spans="40:42" ht="12.75">
      <c r="AN65" s="65"/>
      <c r="AO65" s="65"/>
      <c r="AP65" s="65"/>
    </row>
    <row r="66" spans="40:42" ht="12.75">
      <c r="AN66" s="65"/>
      <c r="AO66" s="65"/>
      <c r="AP66" s="65"/>
    </row>
    <row r="67" spans="1:4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</row>
    <row r="68" spans="1:4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</row>
    <row r="69" spans="1:4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</row>
    <row r="70" spans="1:4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</row>
    <row r="71" spans="1:4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</row>
    <row r="72" spans="1:42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</row>
    <row r="73" spans="1:42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</row>
    <row r="74" spans="1:42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</row>
    <row r="75" spans="1:42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</row>
    <row r="76" spans="1:42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</row>
    <row r="77" spans="1:42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</row>
    <row r="78" spans="1:42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</row>
    <row r="79" spans="1:42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</row>
    <row r="80" spans="1:42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</row>
    <row r="81" spans="1:42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</row>
    <row r="82" spans="1:42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</row>
    <row r="83" spans="1:42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</row>
    <row r="84" spans="1:42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</row>
    <row r="85" spans="1:42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</row>
    <row r="86" spans="1:42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</row>
    <row r="87" spans="1:42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</row>
    <row r="88" spans="1:42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</row>
    <row r="89" spans="1:42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</row>
    <row r="90" spans="1:42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</row>
    <row r="91" spans="1:42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</row>
    <row r="92" spans="1:42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</row>
    <row r="93" spans="1:42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</row>
    <row r="94" spans="1:42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</row>
    <row r="95" spans="1:42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</row>
    <row r="96" spans="1:42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</row>
    <row r="97" spans="1:42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</row>
    <row r="98" spans="1:42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</row>
    <row r="99" spans="1:42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</row>
    <row r="100" spans="1:42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</row>
    <row r="101" spans="1:42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</row>
    <row r="102" spans="1:42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</row>
    <row r="103" spans="1:42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</row>
    <row r="104" spans="1:42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</row>
    <row r="105" spans="1:42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</row>
    <row r="106" spans="1:42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</row>
    <row r="107" spans="1:42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</row>
    <row r="108" spans="1:42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</row>
    <row r="109" spans="1:42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</row>
    <row r="110" spans="1:42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</row>
    <row r="111" spans="1:42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</row>
    <row r="112" spans="1:42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</row>
    <row r="113" spans="1:42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</row>
    <row r="114" spans="1:42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</row>
    <row r="115" spans="1:42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</row>
    <row r="116" spans="1:42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</row>
    <row r="117" spans="1:42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</row>
    <row r="118" spans="1:42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</row>
    <row r="119" spans="1:42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</row>
    <row r="120" spans="1:42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</row>
    <row r="121" spans="1:42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</row>
    <row r="122" spans="1:42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</row>
    <row r="123" spans="1:42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</row>
    <row r="124" spans="1:42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</row>
    <row r="125" spans="1:42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</row>
    <row r="126" spans="1:42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</row>
    <row r="127" spans="1:42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</row>
    <row r="128" spans="1:42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</row>
  </sheetData>
  <sheetProtection/>
  <printOptions/>
  <pageMargins left="0.11811023622047245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&amp;L&amp;8&amp;F; 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W38"/>
  <sheetViews>
    <sheetView zoomScale="75" zoomScaleNormal="75" zoomScalePageLayoutView="0" workbookViewId="0" topLeftCell="U9">
      <selection activeCell="V21" sqref="V21"/>
    </sheetView>
  </sheetViews>
  <sheetFormatPr defaultColWidth="2.7109375" defaultRowHeight="12.75"/>
  <cols>
    <col min="1" max="1" width="32.8515625" style="0" customWidth="1"/>
    <col min="2" max="4" width="10.7109375" style="0" customWidth="1"/>
    <col min="5" max="5" width="29.28125" style="0" customWidth="1"/>
    <col min="6" max="9" width="10.7109375" style="0" customWidth="1"/>
    <col min="10" max="10" width="42.140625" style="0" customWidth="1"/>
    <col min="11" max="17" width="10.7109375" style="0" customWidth="1"/>
    <col min="18" max="18" width="52.421875" style="0" customWidth="1"/>
    <col min="19" max="21" width="12.7109375" style="0" customWidth="1"/>
    <col min="22" max="22" width="60.7109375" style="0" customWidth="1"/>
    <col min="23" max="23" width="12.7109375" style="0" customWidth="1"/>
    <col min="24" max="24" width="11.421875" style="0" customWidth="1"/>
  </cols>
  <sheetData>
    <row r="2" spans="10:11" ht="12.75">
      <c r="J2" s="1" t="s">
        <v>182</v>
      </c>
      <c r="K2" s="159">
        <f>[0]!raison</f>
        <v>0</v>
      </c>
    </row>
    <row r="3" spans="1:23" ht="12.75">
      <c r="A3" s="1" t="s">
        <v>182</v>
      </c>
      <c r="B3" s="165">
        <f>[0]!raison</f>
        <v>0</v>
      </c>
      <c r="I3" s="1"/>
      <c r="J3" s="1" t="s">
        <v>183</v>
      </c>
      <c r="K3" s="159">
        <f>[0]!nbmn</f>
        <v>0</v>
      </c>
      <c r="Q3" s="1" t="s">
        <v>184</v>
      </c>
      <c r="R3" s="339">
        <f>+K2</f>
        <v>0</v>
      </c>
      <c r="S3" s="159">
        <f>[0]!raison</f>
        <v>0</v>
      </c>
      <c r="T3" s="159"/>
      <c r="U3" s="1" t="str">
        <f>+Q3</f>
        <v>Entreprise :</v>
      </c>
      <c r="V3" s="340">
        <f>+R3</f>
        <v>0</v>
      </c>
      <c r="W3" s="159">
        <f>[0]!raison</f>
        <v>0</v>
      </c>
    </row>
    <row r="4" spans="1:23" ht="12.75">
      <c r="A4" s="1" t="s">
        <v>183</v>
      </c>
      <c r="B4" s="165">
        <f>[0]!nbmn</f>
        <v>0</v>
      </c>
      <c r="Q4" s="1" t="s">
        <v>185</v>
      </c>
      <c r="R4" s="339">
        <f>+K3</f>
        <v>0</v>
      </c>
      <c r="S4" s="159">
        <f>[0]!nbmn</f>
        <v>0</v>
      </c>
      <c r="T4" s="159"/>
      <c r="U4" s="1" t="str">
        <f>+Q4</f>
        <v>   N° BMN :</v>
      </c>
      <c r="V4" s="340">
        <f>+R4</f>
        <v>0</v>
      </c>
      <c r="W4" s="159">
        <f>[0]!nbmn</f>
        <v>0</v>
      </c>
    </row>
    <row r="5" spans="1:10" ht="12.75">
      <c r="A5" s="1"/>
      <c r="H5" s="148" t="s">
        <v>186</v>
      </c>
      <c r="J5" s="4" t="s">
        <v>187</v>
      </c>
    </row>
    <row r="6" spans="1:23" ht="16.5" thickBot="1">
      <c r="A6" s="166" t="s">
        <v>188</v>
      </c>
      <c r="B6" s="175">
        <f>'fiche copil'!$M$112</f>
      </c>
      <c r="C6" s="175">
        <f>'fiche copil'!$S$112</f>
      </c>
      <c r="D6" s="175">
        <f>'fiche copil'!$Y$112</f>
      </c>
      <c r="E6" s="166" t="s">
        <v>189</v>
      </c>
      <c r="F6" s="175">
        <f>'fiche copil'!$M$112</f>
      </c>
      <c r="G6" s="175">
        <f>'fiche copil'!$S$112</f>
      </c>
      <c r="H6" s="175">
        <f>'fiche copil'!$Y$112</f>
      </c>
      <c r="R6" s="41"/>
      <c r="S6" s="149" t="s">
        <v>186</v>
      </c>
      <c r="T6" s="149"/>
      <c r="V6" s="41"/>
      <c r="W6" s="149" t="s">
        <v>186</v>
      </c>
    </row>
    <row r="7" spans="1:23" ht="16.5" thickBot="1">
      <c r="A7" s="188" t="str">
        <f>'fiche copil'!A113</f>
        <v>Immob incorporelles</v>
      </c>
      <c r="B7" s="179">
        <f>'fiche copil'!M113</f>
        <v>0</v>
      </c>
      <c r="C7" s="179">
        <f>'fiche copil'!S113</f>
        <v>0</v>
      </c>
      <c r="D7" s="179">
        <f>'fiche copil'!Y113</f>
        <v>0</v>
      </c>
      <c r="E7" s="191" t="str">
        <f>'fiche copil'!AD113</f>
        <v>Capital social</v>
      </c>
      <c r="F7" s="180">
        <f>'fiche copil'!AN113</f>
        <v>0</v>
      </c>
      <c r="G7" s="180">
        <f>'fiche copil'!AT113</f>
        <v>0</v>
      </c>
      <c r="H7" s="180">
        <f>'fiche copil'!AZ113</f>
        <v>0</v>
      </c>
      <c r="I7" s="3"/>
      <c r="J7" s="168" t="s">
        <v>190</v>
      </c>
      <c r="K7" s="197">
        <f>'fiche copil'!$M$112</f>
      </c>
      <c r="L7" s="197">
        <f>'fiche copil'!$S$112</f>
      </c>
      <c r="M7" s="197">
        <f>'fiche copil'!$Y$112</f>
      </c>
      <c r="R7" s="172" t="s">
        <v>191</v>
      </c>
      <c r="S7" s="172" t="s">
        <v>192</v>
      </c>
      <c r="T7" s="338"/>
      <c r="V7" s="184" t="s">
        <v>191</v>
      </c>
      <c r="W7" s="184" t="s">
        <v>192</v>
      </c>
    </row>
    <row r="8" spans="1:23" ht="15">
      <c r="A8" s="189" t="str">
        <f>'fiche copil'!A114</f>
        <v>Immob corporelles</v>
      </c>
      <c r="B8" s="179">
        <f>'fiche copil'!M114</f>
        <v>0</v>
      </c>
      <c r="C8" s="179">
        <f>'fiche copil'!S114</f>
        <v>0</v>
      </c>
      <c r="D8" s="179">
        <f>'fiche copil'!Y114</f>
        <v>0</v>
      </c>
      <c r="E8" s="192" t="str">
        <f>'fiche copil'!AD114</f>
        <v>Réserves</v>
      </c>
      <c r="F8" s="180">
        <f>'fiche copil'!AN114</f>
        <v>0</v>
      </c>
      <c r="G8" s="180">
        <f>'fiche copil'!AT114</f>
        <v>0</v>
      </c>
      <c r="H8" s="180">
        <f>'fiche copil'!AZ114</f>
        <v>0</v>
      </c>
      <c r="I8" s="3"/>
      <c r="J8" s="171" t="str">
        <f>+'fiche copil'!C184</f>
        <v>1. Ratio de couverture des valeurs immobilisées</v>
      </c>
      <c r="K8" s="323" t="e">
        <f>IF((B8+B9+B10)=0," ",(F7+F8+F9+F13+F10-B7-B14)/(B8+B9+B10))</f>
        <v>#REF!</v>
      </c>
      <c r="L8" s="323" t="str">
        <f>IF((C8+C9+C10)=0," ",(G7+G8+G9+G13+G10-C7-C14)/(C8+C9+C10))</f>
        <v> </v>
      </c>
      <c r="M8" s="323" t="str">
        <f>IF((D8+D9+D10)=0," ",(H7+H8+H9+H13+H10-D7-D14)/(D8+D9+D10))</f>
        <v> </v>
      </c>
      <c r="R8" s="152" t="s">
        <v>193</v>
      </c>
      <c r="S8" s="352">
        <f>H7+H8</f>
        <v>0</v>
      </c>
      <c r="T8" s="337"/>
      <c r="V8" s="152" t="s">
        <v>194</v>
      </c>
      <c r="W8" s="353">
        <f>[0]!fonprop</f>
        <v>0</v>
      </c>
    </row>
    <row r="9" spans="1:23" ht="15">
      <c r="A9" s="189" t="str">
        <f>'fiche copil'!A115</f>
        <v>Immob financières</v>
      </c>
      <c r="B9" s="179">
        <f>'fiche copil'!M115</f>
        <v>0</v>
      </c>
      <c r="C9" s="179">
        <f>'fiche copil'!S115</f>
        <v>0</v>
      </c>
      <c r="D9" s="179">
        <f>'fiche copil'!Y115</f>
        <v>0</v>
      </c>
      <c r="E9" s="192" t="str">
        <f>'fiche copil'!AD115</f>
        <v>Autres capitaux propres</v>
      </c>
      <c r="F9" s="180">
        <f>'fiche copil'!AN115</f>
        <v>0</v>
      </c>
      <c r="G9" s="180">
        <f>'fiche copil'!AT115</f>
        <v>0</v>
      </c>
      <c r="H9" s="180">
        <f>'fiche copil'!AZ115</f>
        <v>0</v>
      </c>
      <c r="I9" s="3"/>
      <c r="J9" s="170" t="str">
        <f>+'fiche copil'!C185</f>
        <v>2. Taux d'endettement global</v>
      </c>
      <c r="K9" s="324" t="str">
        <f>IF((F7+F8+F9+F13-B7-B14)=0," ",(F10+F11+F12)/(F7+F8+F9+F13-B7-B14))</f>
        <v> </v>
      </c>
      <c r="L9" s="325" t="str">
        <f>IF((G7+G8+G9+G13-C7-C14)=0," ",(G10+G11+G12)/(G7+G8+G9+G13-C7-C14))</f>
        <v> </v>
      </c>
      <c r="M9" s="325" t="str">
        <f>IF((H7+H8+H9+H13-D7-D14)=0," ",(H10+H11+H12)/(H7+H8+H9+H13-D7-D14))</f>
        <v> </v>
      </c>
      <c r="R9" s="153" t="s">
        <v>195</v>
      </c>
      <c r="S9" s="353">
        <f>H9</f>
        <v>0</v>
      </c>
      <c r="T9" s="337"/>
      <c r="V9" s="153" t="s">
        <v>196</v>
      </c>
      <c r="W9" s="353">
        <f>[0]!investotm</f>
        <v>0</v>
      </c>
    </row>
    <row r="10" spans="1:23" ht="15">
      <c r="A10" s="189" t="str">
        <f>'fiche copil'!A116</f>
        <v>Autres actifs NC</v>
      </c>
      <c r="B10" s="179" t="e">
        <f>'fiche copil'!#REF!</f>
        <v>#REF!</v>
      </c>
      <c r="C10" s="179">
        <f>'fiche copil'!S116</f>
        <v>0</v>
      </c>
      <c r="D10" s="179">
        <f>'fiche copil'!Y116</f>
        <v>0</v>
      </c>
      <c r="E10" s="192" t="str">
        <f>'fiche copil'!AD116</f>
        <v>Résultats reportés</v>
      </c>
      <c r="F10" s="180">
        <f>'fiche copil'!AN116</f>
        <v>0</v>
      </c>
      <c r="G10" s="180">
        <f>'fiche copil'!AT116</f>
        <v>0</v>
      </c>
      <c r="H10" s="180">
        <f>'fiche copil'!AZ116</f>
        <v>0</v>
      </c>
      <c r="I10" s="3"/>
      <c r="J10" s="151" t="str">
        <f>+'fiche copil'!C186</f>
        <v>3. Capacité de remboursement</v>
      </c>
      <c r="K10" s="326" t="str">
        <f>IF((F10+F12)=0," ",(B31+B30+B29+B28+B27-B32)/(F10+F12))</f>
        <v> </v>
      </c>
      <c r="L10" s="326" t="str">
        <f>IF((G10+G12)=0," ",(C31+C30+C29+C28+C27-C32)/(G10+G12))</f>
        <v> </v>
      </c>
      <c r="M10" s="326" t="str">
        <f>IF((H10+H12)=0," ",(D31+D30+D29+D27+D28-D32)/(H10+H12))</f>
        <v> </v>
      </c>
      <c r="R10" s="153" t="s">
        <v>197</v>
      </c>
      <c r="S10" s="353">
        <f>H13</f>
        <v>0</v>
      </c>
      <c r="T10" s="337"/>
      <c r="V10" s="153" t="s">
        <v>198</v>
      </c>
      <c r="W10" s="353">
        <f>[0]!IN_M_EL</f>
        <v>0</v>
      </c>
    </row>
    <row r="11" spans="1:23" ht="15">
      <c r="A11" s="189" t="str">
        <f>'fiche copil'!A117</f>
        <v>Stocks</v>
      </c>
      <c r="B11" s="179">
        <f>'fiche copil'!M117</f>
        <v>0</v>
      </c>
      <c r="C11" s="179">
        <f>'fiche copil'!S117</f>
        <v>0</v>
      </c>
      <c r="D11" s="179">
        <f>'fiche copil'!Y117</f>
        <v>0</v>
      </c>
      <c r="E11" s="192" t="str">
        <f>'fiche copil'!AD117</f>
        <v>Résultat de l'exercice</v>
      </c>
      <c r="F11" s="180">
        <f>'fiche copil'!AN117</f>
        <v>0</v>
      </c>
      <c r="G11" s="180">
        <f>'fiche copil'!AT117</f>
        <v>0</v>
      </c>
      <c r="H11" s="180">
        <f>'fiche copil'!AZ117</f>
        <v>0</v>
      </c>
      <c r="I11" s="3"/>
      <c r="J11" s="170" t="str">
        <f>+'fiche copil'!C188</f>
        <v>4. Taux de marge brute d'exploitation</v>
      </c>
      <c r="K11" s="325" t="str">
        <f>IF(B23=0," ",B25/B23)</f>
        <v> </v>
      </c>
      <c r="L11" s="325" t="str">
        <f>IF(C23=0," ",C25/C23)</f>
        <v> </v>
      </c>
      <c r="M11" s="325" t="str">
        <f>IF(D23=0," ",D25/D23)</f>
        <v> </v>
      </c>
      <c r="R11" s="153" t="s">
        <v>199</v>
      </c>
      <c r="S11" s="353">
        <f>D7</f>
        <v>0</v>
      </c>
      <c r="T11" s="337"/>
      <c r="V11" s="153" t="s">
        <v>200</v>
      </c>
      <c r="W11" s="353" t="e">
        <f>MIN(((MIN(S24,W8))*W10/W23),W10)</f>
        <v>#DIV/0!</v>
      </c>
    </row>
    <row r="12" spans="1:23" ht="15">
      <c r="A12" s="189" t="str">
        <f>'fiche copil'!A118</f>
        <v>Clients&amp;comptes rattachés</v>
      </c>
      <c r="B12" s="179">
        <f>'fiche copil'!M118</f>
        <v>0</v>
      </c>
      <c r="C12" s="179">
        <f>'fiche copil'!S118</f>
        <v>0</v>
      </c>
      <c r="D12" s="179">
        <f>'fiche copil'!Y118</f>
        <v>0</v>
      </c>
      <c r="E12" s="192" t="str">
        <f>'fiche copil'!AD118</f>
        <v>Emrunts</v>
      </c>
      <c r="F12" s="180">
        <f>'fiche copil'!AN118</f>
        <v>0</v>
      </c>
      <c r="G12" s="180">
        <f>'fiche copil'!AT118</f>
        <v>0</v>
      </c>
      <c r="H12" s="180">
        <f>'fiche copil'!AZ118</f>
        <v>0</v>
      </c>
      <c r="I12" s="3"/>
      <c r="J12" s="170" t="str">
        <f>+'fiche copil'!C189</f>
        <v>5. Rentabilité financière</v>
      </c>
      <c r="K12" s="325" t="str">
        <f>IF((F7+F8+F9+-B7-B14)=0," ",IF(B31&lt;0,"NA",+B31/(F7+F8+F9+-B7-B14)))</f>
        <v> </v>
      </c>
      <c r="L12" s="325" t="str">
        <f>IF((G7+G8+G9+-C7-C14)=0," ",IF(C31&lt;0,"NA",+C31/(G7+G8+G9+-C7-C14)))</f>
        <v> </v>
      </c>
      <c r="M12" s="325" t="str">
        <f>IF((H7+H8+H9+-D7-D14)=0," ",IF(D31&lt;0,"NA",+D31/(H7+H8+H9+-D7-D14)))</f>
        <v> </v>
      </c>
      <c r="R12" s="153" t="s">
        <v>201</v>
      </c>
      <c r="S12" s="353">
        <f>D14</f>
        <v>0</v>
      </c>
      <c r="T12" s="337"/>
      <c r="V12" s="153" t="s">
        <v>202</v>
      </c>
      <c r="W12" s="353" t="e">
        <f>W10-W11</f>
        <v>#DIV/0!</v>
      </c>
    </row>
    <row r="13" spans="1:23" ht="15">
      <c r="A13" s="189" t="str">
        <f>'fiche copil'!A119</f>
        <v>Autres actifs courants</v>
      </c>
      <c r="B13" s="179">
        <f>'fiche copil'!M119</f>
        <v>0</v>
      </c>
      <c r="C13" s="179">
        <f>'fiche copil'!S119</f>
        <v>0</v>
      </c>
      <c r="D13" s="179">
        <f>'fiche copil'!Y119</f>
        <v>0</v>
      </c>
      <c r="E13" s="192" t="str">
        <f>'fiche copil'!AD119</f>
        <v>Autres passifs fin nc</v>
      </c>
      <c r="F13" s="180">
        <f>'fiche copil'!AN119</f>
        <v>0</v>
      </c>
      <c r="G13" s="180">
        <f>'fiche copil'!AT119</f>
        <v>0</v>
      </c>
      <c r="H13" s="180">
        <f>'fiche copil'!AZ119</f>
        <v>0</v>
      </c>
      <c r="I13" s="3"/>
      <c r="J13" s="151" t="str">
        <f>+'fiche copil'!C190</f>
        <v>6. Part des charges financières dans l'EBE</v>
      </c>
      <c r="K13" s="326" t="str">
        <f>IF((B25+B21)=0," ",(B21+B26+B28)/(B25+B21))</f>
        <v> </v>
      </c>
      <c r="L13" s="326" t="str">
        <f>IF((C25+C21)=0," ",(C21+C26+C28)/(C25+C21))</f>
        <v> </v>
      </c>
      <c r="M13" s="326" t="str">
        <f>IF((D25+D21)=0," ",(D21+D26+D28)/(D25+D21))</f>
        <v> </v>
      </c>
      <c r="R13" s="153" t="s">
        <v>203</v>
      </c>
      <c r="S13" s="353">
        <f>S8+S9+S10-S11-S12</f>
        <v>0</v>
      </c>
      <c r="T13" s="337"/>
      <c r="V13" s="182" t="s">
        <v>204</v>
      </c>
      <c r="W13" s="355" t="e">
        <f>INT(W12*0.1+W11*0.2)</f>
        <v>#DIV/0!</v>
      </c>
    </row>
    <row r="14" spans="1:23" ht="15">
      <c r="A14" s="190" t="str">
        <f>'fiche copil'!A121</f>
        <v>Liquidités et équi.de liquidité</v>
      </c>
      <c r="B14" s="179">
        <f>'fiche copil'!M121</f>
        <v>0</v>
      </c>
      <c r="C14" s="179">
        <f>'fiche copil'!S121</f>
        <v>0</v>
      </c>
      <c r="D14" s="179">
        <f>'fiche copil'!Y121</f>
        <v>0</v>
      </c>
      <c r="E14" s="193" t="e">
        <f>'fiche copil'!#REF!</f>
        <v>#REF!</v>
      </c>
      <c r="F14" s="180">
        <f>'fiche copil'!AN121</f>
        <v>0</v>
      </c>
      <c r="G14" s="180">
        <f>'fiche copil'!AT121</f>
        <v>0</v>
      </c>
      <c r="H14" s="180">
        <f>'fiche copil'!AZ121</f>
        <v>0</v>
      </c>
      <c r="J14" s="151" t="str">
        <f>+'fiche copil'!C192</f>
        <v>7. Croissance de la valeur ajoutée</v>
      </c>
      <c r="K14" s="326" t="str">
        <f>IF(E22=0," ",(B22-E22)/E22)</f>
        <v> </v>
      </c>
      <c r="L14" s="326" t="str">
        <f>IF(B22=0," ",(C22-B22)/B22)</f>
        <v> </v>
      </c>
      <c r="M14" s="326" t="str">
        <f>IF(C22=0," ",(D22-C22)/C22)</f>
        <v> </v>
      </c>
      <c r="R14" s="153" t="s">
        <v>205</v>
      </c>
      <c r="S14" s="353">
        <f>H10</f>
        <v>0</v>
      </c>
      <c r="T14" s="337"/>
      <c r="V14" s="182" t="s">
        <v>206</v>
      </c>
      <c r="W14" s="330" t="e">
        <f>W13/W9</f>
        <v>#DIV/0!</v>
      </c>
    </row>
    <row r="15" spans="1:23" ht="15">
      <c r="A15" s="167" t="s">
        <v>40</v>
      </c>
      <c r="B15" s="295" t="e">
        <f>SUM(B7:B14)</f>
        <v>#REF!</v>
      </c>
      <c r="C15" s="295">
        <f>SUM(C7:C14)</f>
        <v>0</v>
      </c>
      <c r="D15" s="295">
        <f>SUM(D7:D14)</f>
        <v>0</v>
      </c>
      <c r="E15" s="296" t="s">
        <v>40</v>
      </c>
      <c r="F15" s="295">
        <f>SUM(F7:F14)</f>
        <v>0</v>
      </c>
      <c r="G15" s="297">
        <f>SUM(G7:G14)</f>
        <v>0</v>
      </c>
      <c r="H15" s="297">
        <f>SUM(H7:H14)</f>
        <v>0</v>
      </c>
      <c r="J15" s="151" t="e">
        <f>+'fiche copil'!#REF!</f>
        <v>#REF!</v>
      </c>
      <c r="K15" s="326" t="e">
        <f>IF(E33=0," ",(B33-E33)/E33)</f>
        <v>#REF!</v>
      </c>
      <c r="L15" s="326" t="e">
        <f>IF(B33=0," ",(C33-B33)/B33)</f>
        <v>#REF!</v>
      </c>
      <c r="M15" s="326" t="e">
        <f>IF(C33=0," ",(D33-C33)/C33)</f>
        <v>#REF!</v>
      </c>
      <c r="R15" s="153" t="s">
        <v>207</v>
      </c>
      <c r="S15" s="353">
        <f>H11</f>
        <v>0</v>
      </c>
      <c r="T15" s="337"/>
      <c r="V15" s="182" t="s">
        <v>208</v>
      </c>
      <c r="W15" s="330" t="e">
        <f>W13/W10</f>
        <v>#DIV/0!</v>
      </c>
    </row>
    <row r="16" spans="10:23" ht="15">
      <c r="J16" s="151" t="str">
        <f>+'fiche copil'!C194</f>
        <v>9. Productivité du travail (en DT)</v>
      </c>
      <c r="K16" s="181" t="e">
        <f>IF(B33=0," ",B22/B33)</f>
        <v>#REF!</v>
      </c>
      <c r="L16" s="181" t="e">
        <f>IF(C33=0," ",C22/C33)</f>
        <v>#REF!</v>
      </c>
      <c r="M16" s="181" t="e">
        <f>IF(D33=0," ",D22/D33)</f>
        <v>#REF!</v>
      </c>
      <c r="R16" s="153" t="s">
        <v>209</v>
      </c>
      <c r="S16" s="353">
        <f>H12</f>
        <v>0</v>
      </c>
      <c r="T16" s="337"/>
      <c r="V16" s="153" t="s">
        <v>210</v>
      </c>
      <c r="W16" s="353">
        <f>[0]!investotimm</f>
        <v>0</v>
      </c>
    </row>
    <row r="17" spans="1:23" ht="15">
      <c r="A17" s="4" t="s">
        <v>211</v>
      </c>
      <c r="J17" s="151">
        <f>+'fiche copil'!C199</f>
        <v>0</v>
      </c>
      <c r="K17" s="326" t="str">
        <f>IF(B23=0," ",B24/B23)</f>
        <v> </v>
      </c>
      <c r="L17" s="326" t="str">
        <f>IF(C23=0," ",C24/C23)</f>
        <v> </v>
      </c>
      <c r="M17" s="326" t="str">
        <f>IF(D23=0," ",D24/D23)</f>
        <v> </v>
      </c>
      <c r="R17" s="153" t="s">
        <v>212</v>
      </c>
      <c r="S17" s="353">
        <f>S16+S15+S14+S13</f>
        <v>0</v>
      </c>
      <c r="T17" s="337"/>
      <c r="V17" s="153" t="s">
        <v>213</v>
      </c>
      <c r="W17" s="353">
        <f>Feuil2!IN_IMM_EL</f>
        <v>0</v>
      </c>
    </row>
    <row r="18" spans="2:23" ht="15">
      <c r="B18" s="63"/>
      <c r="C18" s="63"/>
      <c r="D18" s="155" t="s">
        <v>186</v>
      </c>
      <c r="J18" s="154" t="e">
        <f>+'fiche copil'!#REF!</f>
        <v>#REF!</v>
      </c>
      <c r="K18" s="327" t="str">
        <f>IF(B22=0," ",B35/B22)</f>
        <v> </v>
      </c>
      <c r="L18" s="327" t="str">
        <f>IF(C22=0," ",C35/C22)</f>
        <v> </v>
      </c>
      <c r="M18" s="327" t="str">
        <f>IF(D22=0," ",D35/D22)</f>
        <v> </v>
      </c>
      <c r="R18" s="153" t="s">
        <v>214</v>
      </c>
      <c r="S18" s="353">
        <f>D11+D12</f>
        <v>0</v>
      </c>
      <c r="T18" s="337"/>
      <c r="V18" s="182" t="s">
        <v>215</v>
      </c>
      <c r="W18" s="355">
        <f>W17*0.5</f>
        <v>0</v>
      </c>
    </row>
    <row r="19" spans="1:23" ht="15">
      <c r="A19" s="166" t="s">
        <v>191</v>
      </c>
      <c r="B19" s="176">
        <f>'fiche copil'!$M$112</f>
      </c>
      <c r="C19" s="176">
        <f>'fiche copil'!$S$112</f>
      </c>
      <c r="D19" s="176">
        <f>'fiche copil'!$Y$112</f>
      </c>
      <c r="E19" s="328">
        <v>1992</v>
      </c>
      <c r="R19" s="153" t="s">
        <v>216</v>
      </c>
      <c r="S19" s="353">
        <f>S18-S15</f>
        <v>0</v>
      </c>
      <c r="T19" s="337"/>
      <c r="V19" s="182" t="s">
        <v>217</v>
      </c>
      <c r="W19" s="330" t="e">
        <f>W18/W16</f>
        <v>#DIV/0!</v>
      </c>
    </row>
    <row r="20" spans="1:23" ht="15">
      <c r="A20" s="194" t="str">
        <f>'fiche copil'!H129</f>
        <v>Revenus</v>
      </c>
      <c r="B20" s="177">
        <f>'fiche copil'!AE129</f>
        <v>0</v>
      </c>
      <c r="C20" s="177">
        <f>'fiche copil'!AK129</f>
        <v>0</v>
      </c>
      <c r="D20" s="177">
        <f>'fiche copil'!AQ129</f>
        <v>0</v>
      </c>
      <c r="J20" s="156" t="s">
        <v>218</v>
      </c>
      <c r="K20" s="157"/>
      <c r="R20" s="153" t="s">
        <v>219</v>
      </c>
      <c r="S20" s="353">
        <f>S13+S14+S16+MAX(S19,0)</f>
        <v>0</v>
      </c>
      <c r="T20" s="337"/>
      <c r="V20" s="182" t="s">
        <v>220</v>
      </c>
      <c r="W20" s="330" t="str">
        <f>IF(W17=0," ",W18/W17)</f>
        <v> </v>
      </c>
    </row>
    <row r="21" spans="1:23" ht="15">
      <c r="A21" s="195" t="str">
        <f>'fiche copil'!H131</f>
        <v>Variation de stocks de PF et encours</v>
      </c>
      <c r="B21" s="177">
        <f>'fiche copil'!AE131</f>
        <v>0</v>
      </c>
      <c r="C21" s="177">
        <f>'fiche copil'!AK131</f>
        <v>0</v>
      </c>
      <c r="D21" s="177">
        <f>'fiche copil'!AQ131</f>
        <v>0</v>
      </c>
      <c r="R21" s="173" t="s">
        <v>221</v>
      </c>
      <c r="S21" s="332" t="str">
        <f>IF(S20=0," ",S13/S20)</f>
        <v> </v>
      </c>
      <c r="T21" s="341"/>
      <c r="V21" s="158" t="s">
        <v>222</v>
      </c>
      <c r="W21" s="356">
        <f>[0]!coutot</f>
        <v>0</v>
      </c>
    </row>
    <row r="22" spans="1:23" ht="15">
      <c r="A22" s="195" t="str">
        <f>'fiche copil'!H132</f>
        <v>Production immobilisée</v>
      </c>
      <c r="B22" s="177">
        <f>'fiche copil'!AE132</f>
        <v>0</v>
      </c>
      <c r="C22" s="177">
        <f>'fiche copil'!AK132</f>
        <v>0</v>
      </c>
      <c r="D22" s="177">
        <f>'fiche copil'!AQ132</f>
        <v>0</v>
      </c>
      <c r="E22" s="329">
        <f>+'fiche copil'!Y132</f>
        <v>0</v>
      </c>
      <c r="J22" s="169" t="s">
        <v>191</v>
      </c>
      <c r="K22" s="169" t="s">
        <v>192</v>
      </c>
      <c r="R22" s="173" t="s">
        <v>223</v>
      </c>
      <c r="S22" s="333">
        <f>S13-(0.5*S20)</f>
        <v>0</v>
      </c>
      <c r="T22" s="342"/>
      <c r="V22" s="182" t="s">
        <v>224</v>
      </c>
      <c r="W22" s="355">
        <f>INT(MIN(W21*0.7,20000))</f>
        <v>0</v>
      </c>
    </row>
    <row r="23" spans="1:23" ht="15">
      <c r="A23" s="195" t="str">
        <f>'fiche copil'!H134</f>
        <v>Diverses charges d'exploitation</v>
      </c>
      <c r="B23" s="177">
        <f>'fiche copil'!AE134</f>
        <v>0</v>
      </c>
      <c r="C23" s="177">
        <f>'fiche copil'!AK134</f>
        <v>0</v>
      </c>
      <c r="D23" s="177">
        <f>'fiche copil'!AQ134</f>
        <v>0</v>
      </c>
      <c r="J23" s="150" t="s">
        <v>225</v>
      </c>
      <c r="K23" s="347">
        <f>(D8+D9+D10)</f>
        <v>0</v>
      </c>
      <c r="R23" s="173" t="s">
        <v>226</v>
      </c>
      <c r="S23" s="333">
        <f>+'fiche copil'!AD356</f>
        <v>0</v>
      </c>
      <c r="T23" s="343"/>
      <c r="V23" s="153" t="s">
        <v>227</v>
      </c>
      <c r="W23" s="353">
        <f>W21+W16+W9</f>
        <v>0</v>
      </c>
    </row>
    <row r="24" spans="1:23" ht="15.75" thickBot="1">
      <c r="A24" s="195" t="str">
        <f>'fiche copil'!H135</f>
        <v>Achats consommés</v>
      </c>
      <c r="B24" s="177">
        <f>'fiche copil'!AE135</f>
        <v>0</v>
      </c>
      <c r="C24" s="177">
        <f>'fiche copil'!AK135</f>
        <v>0</v>
      </c>
      <c r="D24" s="177">
        <f>'fiche copil'!AQ135</f>
        <v>0</v>
      </c>
      <c r="J24" s="151" t="s">
        <v>228</v>
      </c>
      <c r="K24" s="348">
        <f>[0]!pmncoutot</f>
        <v>0</v>
      </c>
      <c r="R24" s="174" t="s">
        <v>229</v>
      </c>
      <c r="S24" s="354">
        <f>S23+MAX(S22,0)</f>
        <v>0</v>
      </c>
      <c r="T24" s="343"/>
      <c r="V24" s="153" t="s">
        <v>230</v>
      </c>
      <c r="W24" s="353">
        <f>W17+W10+W21</f>
        <v>0</v>
      </c>
    </row>
    <row r="25" spans="1:23" ht="15">
      <c r="A25" s="195" t="str">
        <f>'fiche copil'!H137</f>
        <v>Charge de personnel</v>
      </c>
      <c r="B25" s="177">
        <f>'fiche copil'!AE137</f>
        <v>0</v>
      </c>
      <c r="C25" s="177">
        <f>'fiche copil'!AK137</f>
        <v>0</v>
      </c>
      <c r="D25" s="177">
        <f>'fiche copil'!AQ137</f>
        <v>0</v>
      </c>
      <c r="J25" s="170" t="s">
        <v>231</v>
      </c>
      <c r="K25" s="349">
        <f>0.3*(K24+K23)</f>
        <v>0</v>
      </c>
      <c r="V25" s="182" t="s">
        <v>232</v>
      </c>
      <c r="W25" s="355" t="e">
        <f>W18+W13+W22</f>
        <v>#DIV/0!</v>
      </c>
    </row>
    <row r="26" spans="1:23" ht="15">
      <c r="A26" s="195" t="str">
        <f>'fiche copil'!H139</f>
        <v>Dotation aux amortissemets et aux provisions</v>
      </c>
      <c r="B26" s="177">
        <f>'fiche copil'!AE138</f>
        <v>0</v>
      </c>
      <c r="C26" s="177">
        <f>'fiche copil'!AK138</f>
        <v>0</v>
      </c>
      <c r="D26" s="177">
        <f>'fiche copil'!AQ138</f>
        <v>0</v>
      </c>
      <c r="J26" s="170" t="s">
        <v>233</v>
      </c>
      <c r="K26" s="349">
        <f>H7+H8+H9+H10+H13-D7-D8-D9-D10-D14</f>
        <v>0</v>
      </c>
      <c r="V26" s="182" t="s">
        <v>234</v>
      </c>
      <c r="W26" s="330" t="e">
        <f>W25/W23</f>
        <v>#DIV/0!</v>
      </c>
    </row>
    <row r="27" spans="1:23" ht="15.75" thickBot="1">
      <c r="A27" s="195" t="e">
        <f>'fiche copil'!#REF!</f>
        <v>#REF!</v>
      </c>
      <c r="B27" s="177">
        <f>'fiche copil'!AE139</f>
        <v>0</v>
      </c>
      <c r="C27" s="177">
        <f>'fiche copil'!AK139</f>
        <v>0</v>
      </c>
      <c r="D27" s="177">
        <f>'fiche copil'!AQ139</f>
        <v>0</v>
      </c>
      <c r="J27" s="151" t="s">
        <v>235</v>
      </c>
      <c r="K27" s="326" t="str">
        <f>IF(H10=0," ",(H7+H8+H9+H13-D7-D14)/(H10))</f>
        <v> </v>
      </c>
      <c r="V27" s="183" t="s">
        <v>236</v>
      </c>
      <c r="W27" s="331" t="e">
        <f>W25/W24</f>
        <v>#DIV/0!</v>
      </c>
    </row>
    <row r="28" spans="1:11" ht="12.75">
      <c r="A28" s="195" t="str">
        <f>'fiche copil'!H140</f>
        <v>Charges financières nettes</v>
      </c>
      <c r="B28" s="177">
        <f>'fiche copil'!AE140</f>
        <v>0</v>
      </c>
      <c r="C28" s="177">
        <f>'fiche copil'!AK140</f>
        <v>0</v>
      </c>
      <c r="D28" s="177">
        <f>'fiche copil'!AQ140</f>
        <v>0</v>
      </c>
      <c r="J28" s="170" t="s">
        <v>237</v>
      </c>
      <c r="K28" s="349">
        <f>H7+H8+H9+H13-D7-D14</f>
        <v>0</v>
      </c>
    </row>
    <row r="29" spans="1:11" ht="12.75">
      <c r="A29" s="195" t="str">
        <f>'fiche copil'!H141</f>
        <v>Gains nets provenant des placements</v>
      </c>
      <c r="B29" s="177">
        <f>'fiche copil'!AE141</f>
        <v>0</v>
      </c>
      <c r="C29" s="177">
        <f>'fiche copil'!AK141</f>
        <v>0</v>
      </c>
      <c r="D29" s="177">
        <f>'fiche copil'!AQ141</f>
        <v>0</v>
      </c>
      <c r="J29" s="170" t="s">
        <v>238</v>
      </c>
      <c r="K29" s="350">
        <f>([0]!NER)+([0]!NEPMN)</f>
        <v>0</v>
      </c>
    </row>
    <row r="30" spans="1:11" ht="12.75">
      <c r="A30" s="195" t="str">
        <f>'fiche copil'!H142</f>
        <v>Résultat net de l'exercice</v>
      </c>
      <c r="B30" s="177">
        <f>'fiche copil'!AE142</f>
        <v>0</v>
      </c>
      <c r="C30" s="177">
        <f>'fiche copil'!AK142</f>
        <v>0</v>
      </c>
      <c r="D30" s="177">
        <f>'fiche copil'!AQ142</f>
        <v>0</v>
      </c>
      <c r="J30" s="178" t="str">
        <f>[0]!rfnatur4</f>
        <v>Consolidation des DCT</v>
      </c>
      <c r="K30" s="350">
        <f>[0]!C_DCT</f>
        <v>0</v>
      </c>
    </row>
    <row r="31" spans="1:11" ht="12.75">
      <c r="A31" s="195" t="str">
        <f>'fiche copil'!H143</f>
        <v>Dividendes</v>
      </c>
      <c r="B31" s="177">
        <f>'fiche copil'!AE143</f>
        <v>0</v>
      </c>
      <c r="C31" s="177">
        <f>'fiche copil'!AK143</f>
        <v>0</v>
      </c>
      <c r="D31" s="177">
        <f>'fiche copil'!AQ143</f>
        <v>0</v>
      </c>
      <c r="J31" s="178" t="s">
        <v>239</v>
      </c>
      <c r="K31" s="350">
        <f>[0]!ACAN+'fiche copil'!AD357+'fiche copil'!AH344</f>
        <v>0</v>
      </c>
    </row>
    <row r="32" spans="1:11" ht="12.75">
      <c r="A32" s="195" t="e">
        <f>'fiche copil'!#REF!</f>
        <v>#REF!</v>
      </c>
      <c r="B32" s="177" t="e">
        <f>'fiche copil'!#REF!</f>
        <v>#REF!</v>
      </c>
      <c r="C32" s="177" t="e">
        <f>'fiche copil'!#REF!</f>
        <v>#REF!</v>
      </c>
      <c r="D32" s="177" t="e">
        <f>'fiche copil'!#REF!</f>
        <v>#REF!</v>
      </c>
      <c r="J32" s="151" t="s">
        <v>240</v>
      </c>
      <c r="K32" s="181">
        <f>K26+K29+K30+K31-K24</f>
        <v>0</v>
      </c>
    </row>
    <row r="33" spans="1:11" ht="12.75">
      <c r="A33" s="195" t="e">
        <f>'fiche copil'!#REF!</f>
        <v>#REF!</v>
      </c>
      <c r="B33" s="177" t="e">
        <f>'fiche copil'!#REF!</f>
        <v>#REF!</v>
      </c>
      <c r="C33" s="177" t="e">
        <f>'fiche copil'!#REF!</f>
        <v>#REF!</v>
      </c>
      <c r="D33" s="177" t="e">
        <f>'fiche copil'!#REF!</f>
        <v>#REF!</v>
      </c>
      <c r="E33" s="329" t="e">
        <f>+'fiche copil'!#REF!</f>
        <v>#REF!</v>
      </c>
      <c r="J33" s="151" t="s">
        <v>241</v>
      </c>
      <c r="K33" s="326" t="str">
        <f>IF((K29+K30+H10)=0," ",(K31+K28)/(K29+K30+H10))</f>
        <v> </v>
      </c>
    </row>
    <row r="34" spans="1:11" ht="12.75">
      <c r="A34" s="195" t="e">
        <f>'fiche copil'!#REF!</f>
        <v>#REF!</v>
      </c>
      <c r="B34" s="177" t="e">
        <f>'fiche copil'!#REF!</f>
        <v>#REF!</v>
      </c>
      <c r="C34" s="177" t="e">
        <f>'fiche copil'!#REF!</f>
        <v>#REF!</v>
      </c>
      <c r="D34" s="177" t="e">
        <f>'fiche copil'!#REF!</f>
        <v>#REF!</v>
      </c>
      <c r="E34" s="3"/>
      <c r="J34" s="170" t="s">
        <v>242</v>
      </c>
      <c r="K34" s="349">
        <f>IF(K25&gt;(K31+K28),K25-K28-K31,0)</f>
        <v>0</v>
      </c>
    </row>
    <row r="35" spans="1:11" ht="12.75">
      <c r="A35" s="196" t="e">
        <f>'fiche copil'!#REF!</f>
        <v>#REF!</v>
      </c>
      <c r="B35" s="177" t="e">
        <f>'fiche copil'!#REF!</f>
        <v>#REF!</v>
      </c>
      <c r="C35" s="177" t="e">
        <f>'fiche copil'!#REF!</f>
        <v>#REF!</v>
      </c>
      <c r="D35" s="177" t="e">
        <f>'fiche copil'!#REF!</f>
        <v>#REF!</v>
      </c>
      <c r="J35" s="170" t="s">
        <v>243</v>
      </c>
      <c r="K35" s="349">
        <f>IF(K32&gt;0,0,-K32)</f>
        <v>0</v>
      </c>
    </row>
    <row r="36" spans="1:11" ht="12.75">
      <c r="A36" s="3"/>
      <c r="B36" s="62"/>
      <c r="C36" s="62"/>
      <c r="D36" s="62"/>
      <c r="J36" s="151" t="s">
        <v>244</v>
      </c>
      <c r="K36" s="326" t="e">
        <f>(K31+K28+K35)/(K29+K30+H10)</f>
        <v>#DIV/0!</v>
      </c>
    </row>
    <row r="37" spans="10:11" ht="12.75">
      <c r="J37" s="151" t="s">
        <v>245</v>
      </c>
      <c r="K37" s="326" t="e">
        <f>(K28+K31)/(K30+K29+K35+H10)</f>
        <v>#DIV/0!</v>
      </c>
    </row>
    <row r="38" spans="10:11" ht="12.75">
      <c r="J38" s="154" t="s">
        <v>246</v>
      </c>
      <c r="K38" s="351">
        <f>D31+D30+D29+D27+D28</f>
        <v>0</v>
      </c>
    </row>
  </sheetData>
  <sheetProtection password="CF71" sheet="1" objects="1" scenarios="1"/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&amp;L&amp;11MINISTERE DE L'INDUSTRIE
   Bureau de Mise à Niveau</oddHeader>
    <oddFooter>&amp;L&amp;8&amp;F; 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94"/>
  <sheetViews>
    <sheetView zoomScale="75" zoomScaleNormal="75" zoomScalePageLayoutView="0" workbookViewId="0" topLeftCell="A1">
      <selection activeCell="AE6" sqref="AE6:AH6"/>
    </sheetView>
  </sheetViews>
  <sheetFormatPr defaultColWidth="2.7109375" defaultRowHeight="12.75"/>
  <sheetData>
    <row r="1" spans="1:2" ht="12.75">
      <c r="A1" s="1" t="s">
        <v>1</v>
      </c>
      <c r="B1" s="1"/>
    </row>
    <row r="2" ht="12.75">
      <c r="A2" s="1" t="s">
        <v>247</v>
      </c>
    </row>
    <row r="3" spans="1:35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ht="12.75">
      <c r="A4" s="31"/>
      <c r="B4" s="31"/>
      <c r="C4" s="31"/>
      <c r="D4" s="31"/>
      <c r="F4" s="262" t="s">
        <v>248</v>
      </c>
      <c r="H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I4" s="31"/>
    </row>
    <row r="5" spans="1:35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41" ht="14.2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2" t="s">
        <v>141</v>
      </c>
      <c r="AC6" s="233"/>
      <c r="AD6" s="233"/>
      <c r="AE6" s="336">
        <f>[0]!nbmn</f>
        <v>0</v>
      </c>
      <c r="AF6" s="234"/>
      <c r="AG6" s="234"/>
      <c r="AH6" s="235"/>
      <c r="AI6" s="236"/>
      <c r="AJ6" s="208"/>
      <c r="AK6" s="208"/>
      <c r="AL6" s="208"/>
      <c r="AM6" s="208"/>
      <c r="AN6" s="208"/>
      <c r="AO6" s="208"/>
    </row>
    <row r="7" spans="1:41" ht="14.2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08"/>
      <c r="AK7" s="208"/>
      <c r="AL7" s="208"/>
      <c r="AM7" s="208"/>
      <c r="AN7" s="208"/>
      <c r="AO7" s="208"/>
    </row>
    <row r="8" spans="1:42" ht="15">
      <c r="A8" s="237" t="s">
        <v>143</v>
      </c>
      <c r="B8" s="238"/>
      <c r="C8" s="238"/>
      <c r="D8" s="239"/>
      <c r="E8" s="240">
        <f>+'fiche copil'!L12</f>
        <v>0</v>
      </c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2"/>
      <c r="AC8" s="243" t="s">
        <v>144</v>
      </c>
      <c r="AD8" s="243"/>
      <c r="AE8" s="243"/>
      <c r="AF8" s="243"/>
      <c r="AG8" s="243"/>
      <c r="AH8" s="244"/>
      <c r="AI8" s="31"/>
      <c r="AJ8" s="208"/>
      <c r="AK8" s="208"/>
      <c r="AL8" s="208"/>
      <c r="AM8" s="208"/>
      <c r="AN8" s="208"/>
      <c r="AO8" s="208"/>
      <c r="AP8" s="41"/>
    </row>
    <row r="9" spans="1:42" ht="15">
      <c r="A9" s="245" t="s">
        <v>145</v>
      </c>
      <c r="B9" s="246"/>
      <c r="C9" s="246"/>
      <c r="D9" s="247"/>
      <c r="E9" s="240">
        <f>+'fiche copil'!N46</f>
        <v>0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306" t="str">
        <f>+'fiche copil'!P7</f>
        <v> </v>
      </c>
      <c r="AC9" s="248"/>
      <c r="AD9" s="248"/>
      <c r="AE9" s="248"/>
      <c r="AF9" s="248"/>
      <c r="AG9" s="248"/>
      <c r="AH9" s="249"/>
      <c r="AI9" s="31"/>
      <c r="AJ9" s="208"/>
      <c r="AK9" s="208"/>
      <c r="AL9" s="208"/>
      <c r="AM9" s="208"/>
      <c r="AN9" s="208"/>
      <c r="AO9" s="208"/>
      <c r="AP9" s="41"/>
    </row>
    <row r="10" spans="1:42" ht="15">
      <c r="A10" s="250" t="s">
        <v>249</v>
      </c>
      <c r="B10" s="251"/>
      <c r="C10" s="251"/>
      <c r="D10" s="251"/>
      <c r="E10" s="251"/>
      <c r="F10" s="251"/>
      <c r="G10" s="251"/>
      <c r="H10" s="251"/>
      <c r="I10" s="264">
        <f>+'fiche copil'!L153</f>
        <v>0</v>
      </c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9"/>
      <c r="AB10" s="251"/>
      <c r="AC10" s="251"/>
      <c r="AD10" s="251"/>
      <c r="AE10" s="251"/>
      <c r="AF10" s="251"/>
      <c r="AG10" s="251"/>
      <c r="AH10" s="252"/>
      <c r="AI10" s="236"/>
      <c r="AJ10" s="208"/>
      <c r="AK10" s="208"/>
      <c r="AL10" s="208"/>
      <c r="AM10" s="208"/>
      <c r="AN10" s="208"/>
      <c r="AO10" s="208"/>
      <c r="AP10" s="41"/>
    </row>
    <row r="11" spans="1:42" ht="15">
      <c r="A11" s="253" t="s">
        <v>250</v>
      </c>
      <c r="B11" s="254"/>
      <c r="C11" s="254"/>
      <c r="D11" s="254"/>
      <c r="E11" s="254"/>
      <c r="F11" s="254"/>
      <c r="G11" s="254"/>
      <c r="H11" s="254"/>
      <c r="I11" s="263"/>
      <c r="J11" s="258"/>
      <c r="K11" s="258"/>
      <c r="L11" s="258"/>
      <c r="M11" s="258"/>
      <c r="N11" s="258"/>
      <c r="O11" s="259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5"/>
      <c r="AI11" s="236"/>
      <c r="AJ11" s="208"/>
      <c r="AK11" s="208"/>
      <c r="AL11" s="208"/>
      <c r="AM11" s="208"/>
      <c r="AN11" s="208"/>
      <c r="AO11" s="208"/>
      <c r="AP11" s="41"/>
    </row>
    <row r="12" spans="1:42" ht="15">
      <c r="A12" s="72"/>
      <c r="B12" s="70"/>
      <c r="C12" s="70"/>
      <c r="D12" s="70"/>
      <c r="E12" s="70"/>
      <c r="F12" s="268"/>
      <c r="G12" s="268"/>
      <c r="H12" s="268" t="s">
        <v>251</v>
      </c>
      <c r="I12" s="268"/>
      <c r="J12" s="268"/>
      <c r="K12" s="268"/>
      <c r="L12" s="268"/>
      <c r="M12" s="269"/>
      <c r="N12" s="268"/>
      <c r="O12" s="268" t="s">
        <v>252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51"/>
      <c r="AD12" s="251"/>
      <c r="AE12" s="251"/>
      <c r="AF12" s="251"/>
      <c r="AG12" s="251"/>
      <c r="AH12" s="252"/>
      <c r="AI12" s="236"/>
      <c r="AJ12" s="208"/>
      <c r="AK12" s="208"/>
      <c r="AL12" s="208"/>
      <c r="AM12" s="208"/>
      <c r="AN12" s="208"/>
      <c r="AO12" s="208"/>
      <c r="AP12" s="41"/>
    </row>
    <row r="13" spans="1:42" ht="15">
      <c r="A13" s="32"/>
      <c r="B13" s="29"/>
      <c r="C13" s="29"/>
      <c r="D13" s="29"/>
      <c r="E13" s="29"/>
      <c r="F13" s="66"/>
      <c r="G13" s="66"/>
      <c r="H13" s="66" t="s">
        <v>253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 t="s">
        <v>54</v>
      </c>
      <c r="T13" s="66"/>
      <c r="U13" s="66"/>
      <c r="V13" s="66"/>
      <c r="W13" s="66"/>
      <c r="X13" s="298">
        <f>+'fiche copil'!S160</f>
        <v>0</v>
      </c>
      <c r="Y13" s="299"/>
      <c r="Z13" s="66"/>
      <c r="AA13" s="66" t="s">
        <v>55</v>
      </c>
      <c r="AB13" s="66"/>
      <c r="AC13" s="256"/>
      <c r="AD13" s="256"/>
      <c r="AE13" s="256"/>
      <c r="AF13" s="256"/>
      <c r="AG13" s="256"/>
      <c r="AH13" s="257"/>
      <c r="AI13" s="236"/>
      <c r="AJ13" s="208"/>
      <c r="AK13" s="208"/>
      <c r="AL13" s="208"/>
      <c r="AM13" s="208"/>
      <c r="AN13" s="208"/>
      <c r="AO13" s="208"/>
      <c r="AP13" s="41"/>
    </row>
    <row r="14" spans="1:42" ht="15">
      <c r="A14" s="32"/>
      <c r="B14" s="29"/>
      <c r="C14" s="29"/>
      <c r="D14" s="29"/>
      <c r="E14" s="29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 t="s">
        <v>56</v>
      </c>
      <c r="T14" s="66"/>
      <c r="U14" s="66"/>
      <c r="V14" s="66"/>
      <c r="W14" s="66"/>
      <c r="X14" s="300">
        <f>+'fiche copil'!S161</f>
        <v>0</v>
      </c>
      <c r="Y14" s="301"/>
      <c r="Z14" s="66"/>
      <c r="AA14" s="66" t="s">
        <v>55</v>
      </c>
      <c r="AB14" s="66"/>
      <c r="AC14" s="256"/>
      <c r="AD14" s="256"/>
      <c r="AE14" s="256"/>
      <c r="AF14" s="256"/>
      <c r="AG14" s="256"/>
      <c r="AH14" s="257"/>
      <c r="AI14" s="236"/>
      <c r="AJ14" s="208"/>
      <c r="AK14" s="208"/>
      <c r="AL14" s="208"/>
      <c r="AM14" s="208"/>
      <c r="AN14" s="208"/>
      <c r="AO14" s="208"/>
      <c r="AP14" s="41"/>
    </row>
    <row r="15" spans="1:42" ht="15">
      <c r="A15" s="32"/>
      <c r="B15" s="29"/>
      <c r="C15" s="29"/>
      <c r="D15" s="29"/>
      <c r="E15" s="29"/>
      <c r="F15" s="66"/>
      <c r="G15" s="66"/>
      <c r="H15" s="66" t="s">
        <v>254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302">
        <f>+'fiche copil'!AD162</f>
        <v>0</v>
      </c>
      <c r="X15" s="303"/>
      <c r="Y15" s="304"/>
      <c r="Z15" s="66"/>
      <c r="AA15" s="66" t="s">
        <v>15</v>
      </c>
      <c r="AB15" s="66"/>
      <c r="AC15" s="256"/>
      <c r="AD15" s="256"/>
      <c r="AE15" s="256"/>
      <c r="AF15" s="256"/>
      <c r="AG15" s="256"/>
      <c r="AH15" s="257"/>
      <c r="AI15" s="236"/>
      <c r="AJ15" s="208"/>
      <c r="AK15" s="208"/>
      <c r="AL15" s="208"/>
      <c r="AM15" s="208"/>
      <c r="AN15" s="208"/>
      <c r="AO15" s="208"/>
      <c r="AP15" s="41"/>
    </row>
    <row r="16" spans="1:42" ht="15">
      <c r="A16" s="32"/>
      <c r="B16" s="29"/>
      <c r="C16" s="29"/>
      <c r="D16" s="29"/>
      <c r="E16" s="29"/>
      <c r="F16" s="66"/>
      <c r="G16" s="66"/>
      <c r="H16" s="66" t="s">
        <v>255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305">
        <f>+'fiche copil'!AD163</f>
        <v>0</v>
      </c>
      <c r="Y16" s="299"/>
      <c r="Z16" s="66"/>
      <c r="AA16" s="66"/>
      <c r="AB16" s="66"/>
      <c r="AC16" s="256"/>
      <c r="AD16" s="256"/>
      <c r="AE16" s="256"/>
      <c r="AF16" s="256"/>
      <c r="AG16" s="256"/>
      <c r="AH16" s="257"/>
      <c r="AI16" s="236"/>
      <c r="AJ16" s="208"/>
      <c r="AK16" s="208"/>
      <c r="AL16" s="208"/>
      <c r="AM16" s="208"/>
      <c r="AN16" s="208"/>
      <c r="AO16" s="208"/>
      <c r="AP16" s="41"/>
    </row>
    <row r="17" spans="1:42" ht="15">
      <c r="A17" s="73"/>
      <c r="B17" s="74"/>
      <c r="C17" s="74"/>
      <c r="D17" s="74"/>
      <c r="E17" s="74"/>
      <c r="F17" s="74"/>
      <c r="G17" s="7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54"/>
      <c r="AD17" s="254"/>
      <c r="AE17" s="254"/>
      <c r="AF17" s="254"/>
      <c r="AG17" s="254"/>
      <c r="AH17" s="255"/>
      <c r="AI17" s="236"/>
      <c r="AJ17" s="208"/>
      <c r="AK17" s="208"/>
      <c r="AL17" s="208"/>
      <c r="AM17" s="208"/>
      <c r="AN17" s="208"/>
      <c r="AO17" s="208"/>
      <c r="AP17" s="41"/>
    </row>
    <row r="18" spans="1:42" ht="15">
      <c r="A18" s="236"/>
      <c r="B18" s="236"/>
      <c r="C18" s="236"/>
      <c r="D18" s="236"/>
      <c r="E18" s="260"/>
      <c r="F18" s="260"/>
      <c r="G18" s="260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08"/>
      <c r="AK18" s="208"/>
      <c r="AL18" s="208"/>
      <c r="AM18" s="208"/>
      <c r="AN18" s="208"/>
      <c r="AO18" s="208"/>
      <c r="AP18" s="41"/>
    </row>
    <row r="19" spans="1:42" ht="15.75">
      <c r="A19" s="214"/>
      <c r="B19" s="215"/>
      <c r="C19" s="215"/>
      <c r="D19" s="215"/>
      <c r="E19" s="218" t="s">
        <v>256</v>
      </c>
      <c r="F19" s="218"/>
      <c r="G19" s="218"/>
      <c r="H19" s="218"/>
      <c r="I19" s="218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24" t="s">
        <v>257</v>
      </c>
      <c r="U19" s="215"/>
      <c r="V19" s="215"/>
      <c r="W19" s="218"/>
      <c r="X19" s="225"/>
      <c r="Y19" s="224"/>
      <c r="Z19" s="218" t="s">
        <v>258</v>
      </c>
      <c r="AA19" s="218"/>
      <c r="AB19" s="218"/>
      <c r="AC19" s="225"/>
      <c r="AD19" s="218"/>
      <c r="AE19" s="218"/>
      <c r="AF19" s="218" t="s">
        <v>64</v>
      </c>
      <c r="AG19" s="218"/>
      <c r="AH19" s="225"/>
      <c r="AI19" s="208"/>
      <c r="AJ19" s="208"/>
      <c r="AK19" s="208"/>
      <c r="AL19" s="208"/>
      <c r="AM19" s="208"/>
      <c r="AN19" s="208"/>
      <c r="AO19" s="208"/>
      <c r="AP19" s="41"/>
    </row>
    <row r="20" spans="1:42" ht="15.75">
      <c r="A20" s="211"/>
      <c r="B20" s="212"/>
      <c r="C20" s="212"/>
      <c r="D20" s="212"/>
      <c r="E20" s="217"/>
      <c r="F20" s="217"/>
      <c r="G20" s="217"/>
      <c r="H20" s="217"/>
      <c r="I20" s="217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1"/>
      <c r="U20" s="212"/>
      <c r="V20" s="212"/>
      <c r="W20" s="212"/>
      <c r="X20" s="213"/>
      <c r="Y20" s="211"/>
      <c r="Z20" s="212"/>
      <c r="AA20" s="212"/>
      <c r="AB20" s="212"/>
      <c r="AC20" s="213"/>
      <c r="AD20" s="211"/>
      <c r="AE20" s="212"/>
      <c r="AF20" s="212"/>
      <c r="AG20" s="212"/>
      <c r="AH20" s="213"/>
      <c r="AI20" s="208"/>
      <c r="AJ20" s="208"/>
      <c r="AK20" s="208"/>
      <c r="AL20" s="208"/>
      <c r="AM20" s="208"/>
      <c r="AN20" s="208"/>
      <c r="AO20" s="208"/>
      <c r="AP20" s="41"/>
    </row>
    <row r="21" spans="1:42" ht="15">
      <c r="A21" s="211" t="s">
        <v>259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1"/>
      <c r="U21" s="212"/>
      <c r="V21" s="231"/>
      <c r="W21" s="212"/>
      <c r="X21" s="213"/>
      <c r="Y21" s="211"/>
      <c r="Z21" s="212"/>
      <c r="AA21" s="231"/>
      <c r="AB21" s="212"/>
      <c r="AC21" s="213"/>
      <c r="AD21" s="211"/>
      <c r="AE21" s="212"/>
      <c r="AF21" s="231"/>
      <c r="AG21" s="212"/>
      <c r="AH21" s="213"/>
      <c r="AI21" s="208"/>
      <c r="AJ21" s="208"/>
      <c r="AK21" s="208"/>
      <c r="AL21" s="208"/>
      <c r="AM21" s="208"/>
      <c r="AN21" s="208"/>
      <c r="AO21" s="208"/>
      <c r="AP21" s="41"/>
    </row>
    <row r="22" spans="1:42" ht="15">
      <c r="A22" s="211" t="s">
        <v>260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1"/>
      <c r="U22" s="212"/>
      <c r="V22" s="231"/>
      <c r="W22" s="212"/>
      <c r="X22" s="213"/>
      <c r="Y22" s="211"/>
      <c r="Z22" s="212"/>
      <c r="AA22" s="231"/>
      <c r="AB22" s="212"/>
      <c r="AC22" s="213"/>
      <c r="AD22" s="211"/>
      <c r="AE22" s="212"/>
      <c r="AF22" s="231"/>
      <c r="AG22" s="212"/>
      <c r="AH22" s="213"/>
      <c r="AI22" s="208"/>
      <c r="AJ22" s="208"/>
      <c r="AK22" s="208"/>
      <c r="AL22" s="208"/>
      <c r="AM22" s="208"/>
      <c r="AN22" s="208"/>
      <c r="AO22" s="208"/>
      <c r="AP22" s="41"/>
    </row>
    <row r="23" spans="1:42" ht="15">
      <c r="A23" s="211" t="s">
        <v>261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1"/>
      <c r="U23" s="212"/>
      <c r="V23" s="231"/>
      <c r="W23" s="212"/>
      <c r="X23" s="213"/>
      <c r="Y23" s="211"/>
      <c r="Z23" s="212"/>
      <c r="AA23" s="231"/>
      <c r="AB23" s="212"/>
      <c r="AC23" s="213"/>
      <c r="AD23" s="211"/>
      <c r="AE23" s="212"/>
      <c r="AF23" s="231"/>
      <c r="AG23" s="212"/>
      <c r="AH23" s="213"/>
      <c r="AI23" s="208"/>
      <c r="AJ23" s="208"/>
      <c r="AK23" s="208"/>
      <c r="AL23" s="208"/>
      <c r="AM23" s="208"/>
      <c r="AN23" s="208"/>
      <c r="AO23" s="208"/>
      <c r="AP23" s="41"/>
    </row>
    <row r="24" spans="1:42" ht="15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1"/>
      <c r="U24" s="212"/>
      <c r="V24" s="212"/>
      <c r="W24" s="212"/>
      <c r="X24" s="213"/>
      <c r="Y24" s="211"/>
      <c r="Z24" s="212"/>
      <c r="AA24" s="212"/>
      <c r="AB24" s="212"/>
      <c r="AC24" s="213"/>
      <c r="AD24" s="211"/>
      <c r="AE24" s="212"/>
      <c r="AF24" s="212"/>
      <c r="AG24" s="212"/>
      <c r="AH24" s="213"/>
      <c r="AI24" s="208"/>
      <c r="AJ24" s="208"/>
      <c r="AK24" s="208"/>
      <c r="AL24" s="208"/>
      <c r="AM24" s="208"/>
      <c r="AN24" s="208"/>
      <c r="AO24" s="208"/>
      <c r="AP24" s="41"/>
    </row>
    <row r="25" spans="1:42" ht="15">
      <c r="A25" s="219" t="s">
        <v>262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221"/>
      <c r="R25" s="212"/>
      <c r="S25" s="212"/>
      <c r="T25" s="211"/>
      <c r="U25" s="212"/>
      <c r="V25" s="212"/>
      <c r="W25" s="212"/>
      <c r="X25" s="213"/>
      <c r="Y25" s="211"/>
      <c r="Z25" s="212"/>
      <c r="AA25" s="212"/>
      <c r="AB25" s="212"/>
      <c r="AC25" s="213"/>
      <c r="AD25" s="211"/>
      <c r="AE25" s="212"/>
      <c r="AF25" s="212"/>
      <c r="AG25" s="212"/>
      <c r="AH25" s="213"/>
      <c r="AI25" s="208"/>
      <c r="AJ25" s="208"/>
      <c r="AK25" s="208"/>
      <c r="AL25" s="208"/>
      <c r="AM25" s="208"/>
      <c r="AN25" s="208"/>
      <c r="AO25" s="208"/>
      <c r="AP25" s="41"/>
    </row>
    <row r="26" spans="1:42" ht="15">
      <c r="A26" s="229" t="s">
        <v>263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9"/>
      <c r="U26" s="226"/>
      <c r="V26" s="261"/>
      <c r="W26" s="226"/>
      <c r="X26" s="230"/>
      <c r="Y26" s="229"/>
      <c r="Z26" s="226"/>
      <c r="AA26" s="261"/>
      <c r="AB26" s="226"/>
      <c r="AC26" s="230"/>
      <c r="AD26" s="229"/>
      <c r="AE26" s="226"/>
      <c r="AF26" s="261"/>
      <c r="AG26" s="226"/>
      <c r="AH26" s="230"/>
      <c r="AI26" s="208"/>
      <c r="AJ26" s="208"/>
      <c r="AK26" s="208"/>
      <c r="AL26" s="208"/>
      <c r="AM26" s="208"/>
      <c r="AN26" s="208"/>
      <c r="AO26" s="208"/>
      <c r="AP26" s="41"/>
    </row>
    <row r="27" spans="1:42" ht="15">
      <c r="A27" s="229" t="s">
        <v>264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9"/>
      <c r="U27" s="226"/>
      <c r="V27" s="261"/>
      <c r="W27" s="226"/>
      <c r="X27" s="230"/>
      <c r="Y27" s="229"/>
      <c r="Z27" s="226"/>
      <c r="AA27" s="261"/>
      <c r="AB27" s="226"/>
      <c r="AC27" s="230"/>
      <c r="AD27" s="229"/>
      <c r="AE27" s="226"/>
      <c r="AF27" s="261"/>
      <c r="AG27" s="226"/>
      <c r="AH27" s="230"/>
      <c r="AI27" s="208"/>
      <c r="AJ27" s="208"/>
      <c r="AK27" s="208"/>
      <c r="AL27" s="208"/>
      <c r="AM27" s="208"/>
      <c r="AN27" s="208"/>
      <c r="AO27" s="208"/>
      <c r="AP27" s="41"/>
    </row>
    <row r="28" spans="1:42" ht="15">
      <c r="A28" s="229" t="s">
        <v>265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9"/>
      <c r="U28" s="226"/>
      <c r="V28" s="261"/>
      <c r="W28" s="226"/>
      <c r="X28" s="230"/>
      <c r="Y28" s="229"/>
      <c r="Z28" s="226"/>
      <c r="AA28" s="261"/>
      <c r="AB28" s="226"/>
      <c r="AC28" s="230"/>
      <c r="AD28" s="229"/>
      <c r="AE28" s="226"/>
      <c r="AF28" s="261"/>
      <c r="AG28" s="226"/>
      <c r="AH28" s="230"/>
      <c r="AI28" s="208"/>
      <c r="AJ28" s="208"/>
      <c r="AK28" s="208"/>
      <c r="AL28" s="208"/>
      <c r="AM28" s="208"/>
      <c r="AN28" s="208"/>
      <c r="AO28" s="208"/>
      <c r="AP28" s="41"/>
    </row>
    <row r="29" spans="1:42" ht="15">
      <c r="A29" s="229" t="s">
        <v>266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9"/>
      <c r="U29" s="226"/>
      <c r="V29" s="261"/>
      <c r="W29" s="226"/>
      <c r="X29" s="230"/>
      <c r="Y29" s="229"/>
      <c r="Z29" s="226"/>
      <c r="AA29" s="261"/>
      <c r="AB29" s="226"/>
      <c r="AC29" s="230"/>
      <c r="AD29" s="229"/>
      <c r="AE29" s="226"/>
      <c r="AF29" s="261"/>
      <c r="AG29" s="226"/>
      <c r="AH29" s="230"/>
      <c r="AI29" s="208"/>
      <c r="AJ29" s="208"/>
      <c r="AK29" s="208"/>
      <c r="AL29" s="208"/>
      <c r="AM29" s="208"/>
      <c r="AN29" s="208"/>
      <c r="AO29" s="208"/>
      <c r="AP29" s="41"/>
    </row>
    <row r="30" spans="1:42" ht="15">
      <c r="A30" s="229" t="s">
        <v>267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9"/>
      <c r="U30" s="226"/>
      <c r="V30" s="261"/>
      <c r="W30" s="226"/>
      <c r="X30" s="230"/>
      <c r="Y30" s="229"/>
      <c r="Z30" s="226"/>
      <c r="AA30" s="261"/>
      <c r="AB30" s="226"/>
      <c r="AC30" s="230"/>
      <c r="AD30" s="229"/>
      <c r="AE30" s="226"/>
      <c r="AF30" s="261"/>
      <c r="AG30" s="226"/>
      <c r="AH30" s="230"/>
      <c r="AI30" s="208"/>
      <c r="AJ30" s="208"/>
      <c r="AK30" s="208"/>
      <c r="AL30" s="208"/>
      <c r="AM30" s="208"/>
      <c r="AN30" s="208"/>
      <c r="AO30" s="208"/>
      <c r="AP30" s="41"/>
    </row>
    <row r="31" spans="1:42" ht="15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1"/>
      <c r="U31" s="212"/>
      <c r="V31" s="212"/>
      <c r="W31" s="212"/>
      <c r="X31" s="213"/>
      <c r="Y31" s="211"/>
      <c r="Z31" s="212"/>
      <c r="AA31" s="212"/>
      <c r="AB31" s="212"/>
      <c r="AC31" s="213"/>
      <c r="AD31" s="211"/>
      <c r="AE31" s="212"/>
      <c r="AF31" s="212"/>
      <c r="AG31" s="212"/>
      <c r="AH31" s="213"/>
      <c r="AI31" s="208"/>
      <c r="AJ31" s="208"/>
      <c r="AK31" s="208"/>
      <c r="AL31" s="208"/>
      <c r="AM31" s="208"/>
      <c r="AN31" s="208"/>
      <c r="AO31" s="208"/>
      <c r="AP31" s="41"/>
    </row>
    <row r="32" spans="1:42" ht="15">
      <c r="A32" s="219" t="s">
        <v>268</v>
      </c>
      <c r="B32" s="220"/>
      <c r="C32" s="220"/>
      <c r="D32" s="220"/>
      <c r="E32" s="220"/>
      <c r="F32" s="220"/>
      <c r="G32" s="220"/>
      <c r="H32" s="221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1"/>
      <c r="U32" s="212"/>
      <c r="V32" s="212"/>
      <c r="W32" s="212"/>
      <c r="X32" s="213"/>
      <c r="Y32" s="211"/>
      <c r="Z32" s="212"/>
      <c r="AA32" s="212"/>
      <c r="AB32" s="212"/>
      <c r="AC32" s="213"/>
      <c r="AD32" s="211"/>
      <c r="AE32" s="212"/>
      <c r="AF32" s="212"/>
      <c r="AG32" s="212"/>
      <c r="AH32" s="213"/>
      <c r="AI32" s="208"/>
      <c r="AJ32" s="208"/>
      <c r="AK32" s="208"/>
      <c r="AL32" s="208"/>
      <c r="AM32" s="208"/>
      <c r="AN32" s="208"/>
      <c r="AO32" s="208"/>
      <c r="AP32" s="41"/>
    </row>
    <row r="33" spans="1:42" ht="15">
      <c r="A33" s="229" t="s">
        <v>269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9"/>
      <c r="U33" s="226"/>
      <c r="V33" s="261"/>
      <c r="W33" s="226"/>
      <c r="X33" s="230"/>
      <c r="Y33" s="229"/>
      <c r="Z33" s="226"/>
      <c r="AA33" s="261"/>
      <c r="AB33" s="226"/>
      <c r="AC33" s="230"/>
      <c r="AD33" s="229"/>
      <c r="AE33" s="226"/>
      <c r="AF33" s="261"/>
      <c r="AG33" s="226"/>
      <c r="AH33" s="230"/>
      <c r="AI33" s="208"/>
      <c r="AJ33" s="208"/>
      <c r="AK33" s="208"/>
      <c r="AL33" s="208"/>
      <c r="AM33" s="208"/>
      <c r="AN33" s="208"/>
      <c r="AO33" s="208"/>
      <c r="AP33" s="41"/>
    </row>
    <row r="34" spans="1:42" ht="15">
      <c r="A34" s="229" t="s">
        <v>270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9"/>
      <c r="U34" s="226"/>
      <c r="V34" s="261"/>
      <c r="W34" s="226"/>
      <c r="X34" s="230"/>
      <c r="Y34" s="229"/>
      <c r="Z34" s="226"/>
      <c r="AA34" s="261"/>
      <c r="AB34" s="226"/>
      <c r="AC34" s="230"/>
      <c r="AD34" s="229"/>
      <c r="AE34" s="226"/>
      <c r="AF34" s="261"/>
      <c r="AG34" s="226"/>
      <c r="AH34" s="230"/>
      <c r="AI34" s="208"/>
      <c r="AJ34" s="208"/>
      <c r="AK34" s="208"/>
      <c r="AL34" s="208"/>
      <c r="AM34" s="208"/>
      <c r="AN34" s="208"/>
      <c r="AO34" s="208"/>
      <c r="AP34" s="41"/>
    </row>
    <row r="35" spans="1:42" ht="15">
      <c r="A35" s="211" t="s">
        <v>271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1"/>
      <c r="U35" s="212"/>
      <c r="V35" s="231"/>
      <c r="W35" s="212"/>
      <c r="X35" s="213"/>
      <c r="Y35" s="211"/>
      <c r="Z35" s="212"/>
      <c r="AA35" s="231"/>
      <c r="AB35" s="212"/>
      <c r="AC35" s="213"/>
      <c r="AD35" s="211"/>
      <c r="AE35" s="212"/>
      <c r="AF35" s="231"/>
      <c r="AG35" s="212"/>
      <c r="AH35" s="213"/>
      <c r="AI35" s="208"/>
      <c r="AJ35" s="208"/>
      <c r="AK35" s="208"/>
      <c r="AL35" s="208"/>
      <c r="AM35" s="208"/>
      <c r="AN35" s="208"/>
      <c r="AO35" s="208"/>
      <c r="AP35" s="41"/>
    </row>
    <row r="36" spans="1:42" ht="15">
      <c r="A36" s="211" t="s">
        <v>272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1"/>
      <c r="U36" s="212"/>
      <c r="V36" s="231"/>
      <c r="W36" s="212"/>
      <c r="X36" s="213"/>
      <c r="Y36" s="211"/>
      <c r="Z36" s="212"/>
      <c r="AA36" s="231"/>
      <c r="AB36" s="212"/>
      <c r="AC36" s="213"/>
      <c r="AD36" s="211"/>
      <c r="AE36" s="212"/>
      <c r="AF36" s="231"/>
      <c r="AG36" s="212"/>
      <c r="AH36" s="213"/>
      <c r="AI36" s="208"/>
      <c r="AJ36" s="208"/>
      <c r="AK36" s="208"/>
      <c r="AL36" s="208"/>
      <c r="AM36" s="208"/>
      <c r="AN36" s="208"/>
      <c r="AO36" s="208"/>
      <c r="AP36" s="41"/>
    </row>
    <row r="37" spans="1:42" ht="15">
      <c r="A37" s="211" t="s">
        <v>273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1"/>
      <c r="U37" s="212"/>
      <c r="V37" s="231"/>
      <c r="W37" s="212"/>
      <c r="X37" s="213"/>
      <c r="Y37" s="211"/>
      <c r="Z37" s="212"/>
      <c r="AA37" s="231"/>
      <c r="AB37" s="212"/>
      <c r="AC37" s="213"/>
      <c r="AD37" s="211"/>
      <c r="AE37" s="212"/>
      <c r="AF37" s="231"/>
      <c r="AG37" s="212"/>
      <c r="AH37" s="213"/>
      <c r="AI37" s="208"/>
      <c r="AJ37" s="208"/>
      <c r="AK37" s="208"/>
      <c r="AL37" s="208"/>
      <c r="AM37" s="208"/>
      <c r="AN37" s="208"/>
      <c r="AO37" s="208"/>
      <c r="AP37" s="41"/>
    </row>
    <row r="38" spans="1:42" ht="15">
      <c r="A38" s="211" t="s">
        <v>274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1"/>
      <c r="U38" s="212"/>
      <c r="V38" s="231"/>
      <c r="W38" s="212"/>
      <c r="X38" s="213"/>
      <c r="Y38" s="211"/>
      <c r="Z38" s="212"/>
      <c r="AA38" s="231"/>
      <c r="AB38" s="212"/>
      <c r="AC38" s="213"/>
      <c r="AD38" s="211"/>
      <c r="AE38" s="212"/>
      <c r="AF38" s="231"/>
      <c r="AG38" s="212"/>
      <c r="AH38" s="213"/>
      <c r="AI38" s="208"/>
      <c r="AJ38" s="208"/>
      <c r="AK38" s="208"/>
      <c r="AL38" s="208"/>
      <c r="AM38" s="208"/>
      <c r="AN38" s="208"/>
      <c r="AO38" s="208"/>
      <c r="AP38" s="41"/>
    </row>
    <row r="39" spans="1:42" ht="15">
      <c r="A39" s="211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1"/>
      <c r="U39" s="212"/>
      <c r="V39" s="212"/>
      <c r="W39" s="212"/>
      <c r="X39" s="213"/>
      <c r="Y39" s="211"/>
      <c r="Z39" s="212"/>
      <c r="AA39" s="212"/>
      <c r="AB39" s="212"/>
      <c r="AC39" s="213"/>
      <c r="AD39" s="211"/>
      <c r="AE39" s="212"/>
      <c r="AF39" s="212"/>
      <c r="AG39" s="212"/>
      <c r="AH39" s="213"/>
      <c r="AI39" s="208"/>
      <c r="AJ39" s="208"/>
      <c r="AK39" s="208"/>
      <c r="AL39" s="208"/>
      <c r="AM39" s="208"/>
      <c r="AN39" s="208"/>
      <c r="AO39" s="208"/>
      <c r="AP39" s="41"/>
    </row>
    <row r="40" spans="1:42" ht="15">
      <c r="A40" s="219" t="s">
        <v>275</v>
      </c>
      <c r="B40" s="220"/>
      <c r="C40" s="220"/>
      <c r="D40" s="220"/>
      <c r="E40" s="220"/>
      <c r="F40" s="220"/>
      <c r="G40" s="220"/>
      <c r="H40" s="220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1"/>
      <c r="U40" s="212"/>
      <c r="V40" s="212"/>
      <c r="W40" s="212"/>
      <c r="X40" s="213"/>
      <c r="Y40" s="211"/>
      <c r="Z40" s="212"/>
      <c r="AA40" s="212"/>
      <c r="AB40" s="212"/>
      <c r="AC40" s="213"/>
      <c r="AD40" s="211"/>
      <c r="AE40" s="212"/>
      <c r="AF40" s="212"/>
      <c r="AG40" s="212"/>
      <c r="AH40" s="213"/>
      <c r="AI40" s="208"/>
      <c r="AJ40" s="208"/>
      <c r="AK40" s="208"/>
      <c r="AL40" s="208"/>
      <c r="AM40" s="208"/>
      <c r="AN40" s="208"/>
      <c r="AO40" s="208"/>
      <c r="AP40" s="41"/>
    </row>
    <row r="41" spans="1:42" ht="15">
      <c r="A41" s="211" t="s">
        <v>276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1"/>
      <c r="U41" s="212"/>
      <c r="V41" s="231"/>
      <c r="W41" s="212"/>
      <c r="X41" s="213"/>
      <c r="Y41" s="211"/>
      <c r="Z41" s="212"/>
      <c r="AA41" s="231"/>
      <c r="AB41" s="212"/>
      <c r="AC41" s="213"/>
      <c r="AD41" s="211"/>
      <c r="AE41" s="212"/>
      <c r="AF41" s="231"/>
      <c r="AG41" s="212"/>
      <c r="AH41" s="213"/>
      <c r="AI41" s="208"/>
      <c r="AJ41" s="208"/>
      <c r="AK41" s="208"/>
      <c r="AL41" s="208"/>
      <c r="AM41" s="208"/>
      <c r="AN41" s="208"/>
      <c r="AO41" s="208"/>
      <c r="AP41" s="41"/>
    </row>
    <row r="42" spans="1:42" ht="15">
      <c r="A42" s="211" t="s">
        <v>277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1"/>
      <c r="U42" s="212"/>
      <c r="V42" s="231"/>
      <c r="W42" s="212"/>
      <c r="X42" s="213"/>
      <c r="Y42" s="211"/>
      <c r="Z42" s="212"/>
      <c r="AA42" s="231"/>
      <c r="AB42" s="212"/>
      <c r="AC42" s="213"/>
      <c r="AD42" s="211"/>
      <c r="AE42" s="212"/>
      <c r="AF42" s="231"/>
      <c r="AG42" s="212"/>
      <c r="AH42" s="213"/>
      <c r="AI42" s="208"/>
      <c r="AJ42" s="208"/>
      <c r="AK42" s="208"/>
      <c r="AL42" s="208"/>
      <c r="AM42" s="208"/>
      <c r="AN42" s="208"/>
      <c r="AO42" s="208"/>
      <c r="AP42" s="41"/>
    </row>
    <row r="43" spans="1:42" ht="15">
      <c r="A43" s="211" t="s">
        <v>278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1"/>
      <c r="U43" s="212"/>
      <c r="V43" s="231"/>
      <c r="W43" s="212"/>
      <c r="X43" s="213"/>
      <c r="Y43" s="211"/>
      <c r="Z43" s="212"/>
      <c r="AA43" s="231"/>
      <c r="AB43" s="212"/>
      <c r="AC43" s="213"/>
      <c r="AD43" s="211"/>
      <c r="AE43" s="212"/>
      <c r="AF43" s="231"/>
      <c r="AG43" s="212"/>
      <c r="AH43" s="213"/>
      <c r="AI43" s="208"/>
      <c r="AJ43" s="208"/>
      <c r="AK43" s="208"/>
      <c r="AL43" s="208"/>
      <c r="AM43" s="208"/>
      <c r="AN43" s="208"/>
      <c r="AO43" s="208"/>
      <c r="AP43" s="41"/>
    </row>
    <row r="44" spans="1:42" ht="15">
      <c r="A44" s="229" t="s">
        <v>279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9"/>
      <c r="U44" s="226"/>
      <c r="V44" s="261"/>
      <c r="W44" s="226"/>
      <c r="X44" s="230"/>
      <c r="Y44" s="229"/>
      <c r="Z44" s="226"/>
      <c r="AA44" s="261"/>
      <c r="AB44" s="226"/>
      <c r="AC44" s="230"/>
      <c r="AD44" s="229"/>
      <c r="AE44" s="226"/>
      <c r="AF44" s="261"/>
      <c r="AG44" s="226"/>
      <c r="AH44" s="230"/>
      <c r="AI44" s="208"/>
      <c r="AJ44" s="208"/>
      <c r="AK44" s="208"/>
      <c r="AL44" s="208"/>
      <c r="AM44" s="208"/>
      <c r="AN44" s="208"/>
      <c r="AO44" s="208"/>
      <c r="AP44" s="41"/>
    </row>
    <row r="45" spans="1:42" ht="15">
      <c r="A45" s="211" t="s">
        <v>280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1"/>
      <c r="U45" s="212"/>
      <c r="V45" s="231"/>
      <c r="W45" s="212"/>
      <c r="X45" s="213"/>
      <c r="Y45" s="211"/>
      <c r="Z45" s="212"/>
      <c r="AA45" s="231"/>
      <c r="AB45" s="212"/>
      <c r="AC45" s="213"/>
      <c r="AD45" s="211"/>
      <c r="AE45" s="212"/>
      <c r="AF45" s="231"/>
      <c r="AG45" s="212"/>
      <c r="AH45" s="213"/>
      <c r="AI45" s="208"/>
      <c r="AJ45" s="208"/>
      <c r="AK45" s="208"/>
      <c r="AL45" s="208"/>
      <c r="AM45" s="208"/>
      <c r="AN45" s="208"/>
      <c r="AO45" s="208"/>
      <c r="AP45" s="41"/>
    </row>
    <row r="46" spans="1:42" ht="15">
      <c r="A46" s="211" t="s">
        <v>281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1"/>
      <c r="U46" s="212"/>
      <c r="V46" s="231"/>
      <c r="W46" s="212"/>
      <c r="X46" s="213"/>
      <c r="Y46" s="211"/>
      <c r="Z46" s="212"/>
      <c r="AA46" s="231"/>
      <c r="AB46" s="212"/>
      <c r="AC46" s="213"/>
      <c r="AD46" s="211"/>
      <c r="AE46" s="212"/>
      <c r="AF46" s="231"/>
      <c r="AG46" s="212"/>
      <c r="AH46" s="213"/>
      <c r="AI46" s="208"/>
      <c r="AJ46" s="208"/>
      <c r="AK46" s="208"/>
      <c r="AL46" s="208"/>
      <c r="AM46" s="208"/>
      <c r="AN46" s="208"/>
      <c r="AO46" s="208"/>
      <c r="AP46" s="41"/>
    </row>
    <row r="47" spans="1:42" ht="15">
      <c r="A47" s="211" t="s">
        <v>282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1"/>
      <c r="U47" s="212"/>
      <c r="V47" s="231"/>
      <c r="W47" s="212"/>
      <c r="X47" s="213"/>
      <c r="Y47" s="211"/>
      <c r="Z47" s="212"/>
      <c r="AA47" s="231"/>
      <c r="AB47" s="212"/>
      <c r="AC47" s="213"/>
      <c r="AD47" s="211"/>
      <c r="AE47" s="212"/>
      <c r="AF47" s="231"/>
      <c r="AG47" s="212"/>
      <c r="AH47" s="213"/>
      <c r="AI47" s="208"/>
      <c r="AJ47" s="208"/>
      <c r="AK47" s="208"/>
      <c r="AL47" s="208"/>
      <c r="AM47" s="208"/>
      <c r="AN47" s="208"/>
      <c r="AO47" s="208"/>
      <c r="AP47" s="41"/>
    </row>
    <row r="48" spans="1:42" ht="15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09"/>
      <c r="U48" s="210"/>
      <c r="V48" s="210"/>
      <c r="W48" s="212"/>
      <c r="X48" s="213"/>
      <c r="Y48" s="209"/>
      <c r="Z48" s="210"/>
      <c r="AA48" s="210"/>
      <c r="AB48" s="212"/>
      <c r="AC48" s="213"/>
      <c r="AD48" s="209"/>
      <c r="AE48" s="210"/>
      <c r="AF48" s="210"/>
      <c r="AG48" s="212"/>
      <c r="AH48" s="213"/>
      <c r="AI48" s="208"/>
      <c r="AJ48" s="208"/>
      <c r="AK48" s="208"/>
      <c r="AL48" s="208"/>
      <c r="AM48" s="208"/>
      <c r="AN48" s="208"/>
      <c r="AO48" s="208"/>
      <c r="AP48" s="41"/>
    </row>
    <row r="49" spans="1:42" ht="15">
      <c r="A49" s="222" t="s">
        <v>283</v>
      </c>
      <c r="B49" s="223"/>
      <c r="C49" s="223"/>
      <c r="D49" s="223"/>
      <c r="E49" s="223"/>
      <c r="F49" s="223"/>
      <c r="G49" s="223"/>
      <c r="H49" s="223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64"/>
      <c r="U49" s="265"/>
      <c r="V49" s="265">
        <f>SUM(V20:V48)</f>
        <v>0</v>
      </c>
      <c r="W49" s="265"/>
      <c r="X49" s="266"/>
      <c r="Y49" s="264"/>
      <c r="Z49" s="265"/>
      <c r="AA49" s="265">
        <f>SUM(AA20:AA48)</f>
        <v>0</v>
      </c>
      <c r="AB49" s="265"/>
      <c r="AC49" s="266"/>
      <c r="AD49" s="264"/>
      <c r="AE49" s="265"/>
      <c r="AF49" s="265">
        <f>SUM(AF20:AF48)</f>
        <v>0</v>
      </c>
      <c r="AG49" s="265"/>
      <c r="AH49" s="266"/>
      <c r="AI49" s="208"/>
      <c r="AJ49" s="208"/>
      <c r="AK49" s="208"/>
      <c r="AL49" s="208"/>
      <c r="AM49" s="208"/>
      <c r="AN49" s="208"/>
      <c r="AO49" s="208"/>
      <c r="AP49" s="41"/>
    </row>
    <row r="50" spans="1:42" ht="15">
      <c r="A50" s="227" t="s">
        <v>284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15"/>
      <c r="Q50" s="215"/>
      <c r="R50" s="215"/>
      <c r="S50" s="215"/>
      <c r="T50" s="270"/>
      <c r="U50" s="271"/>
      <c r="V50" s="271">
        <f>+SUM(V26:V30)+SUM(V33:V34)+V44</f>
        <v>0</v>
      </c>
      <c r="W50" s="271"/>
      <c r="X50" s="272"/>
      <c r="Y50" s="270"/>
      <c r="Z50" s="271"/>
      <c r="AA50" s="271">
        <f>+SUM(AA26:AA30)+SUM(AA33:AA34)+AA44</f>
        <v>0</v>
      </c>
      <c r="AB50" s="271"/>
      <c r="AC50" s="272"/>
      <c r="AD50" s="270"/>
      <c r="AE50" s="271"/>
      <c r="AF50" s="271">
        <f>+SUM(AF26:AF30)+SUM(AF33:AF34)+AF44</f>
        <v>0</v>
      </c>
      <c r="AG50" s="271"/>
      <c r="AH50" s="272"/>
      <c r="AI50" s="208"/>
      <c r="AJ50" s="208"/>
      <c r="AK50" s="208"/>
      <c r="AL50" s="208"/>
      <c r="AM50" s="208"/>
      <c r="AN50" s="208"/>
      <c r="AO50" s="208"/>
      <c r="AP50" s="41"/>
    </row>
    <row r="51" spans="1:42" ht="15">
      <c r="A51" s="267" t="s">
        <v>285</v>
      </c>
      <c r="B51" s="267"/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41"/>
    </row>
    <row r="52" spans="1:42" ht="1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41"/>
    </row>
    <row r="53" spans="1:42" ht="15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41"/>
    </row>
    <row r="54" spans="1:42" ht="15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41"/>
    </row>
    <row r="55" spans="1:42" ht="15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41"/>
    </row>
    <row r="56" spans="1:42" ht="15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41"/>
    </row>
    <row r="57" spans="1:42" ht="15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41"/>
    </row>
    <row r="58" spans="1:42" ht="15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41"/>
    </row>
    <row r="59" spans="1:42" ht="15">
      <c r="A59" s="208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41"/>
    </row>
    <row r="60" spans="1:42" ht="15">
      <c r="A60" s="208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41"/>
    </row>
    <row r="61" spans="1:42" ht="15">
      <c r="A61" s="208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41"/>
    </row>
    <row r="62" spans="1:42" ht="15">
      <c r="A62" s="208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41"/>
    </row>
    <row r="63" spans="1:42" ht="15">
      <c r="A63" s="208"/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41"/>
    </row>
    <row r="64" spans="1:42" ht="15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41"/>
    </row>
    <row r="65" spans="1:42" ht="15">
      <c r="A65" s="208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41"/>
    </row>
    <row r="66" spans="1:42" ht="1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41"/>
    </row>
    <row r="67" spans="1:42" ht="15">
      <c r="A67" s="208"/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41"/>
    </row>
    <row r="68" spans="1:42" ht="15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41"/>
    </row>
    <row r="69" spans="1:42" ht="15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41"/>
    </row>
    <row r="70" spans="1:42" ht="1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41"/>
    </row>
    <row r="71" spans="1:42" ht="15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41"/>
    </row>
    <row r="72" spans="1:42" ht="15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41"/>
    </row>
    <row r="73" spans="1:42" ht="15">
      <c r="A73" s="208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41"/>
    </row>
    <row r="74" spans="1: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</sheetData>
  <sheetProtection password="CF71" sheet="1" objects="1" scenarios="1"/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 alignWithMargins="0">
    <oddFooter>&amp;L&amp;8&amp;F,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du IBM Aptiva</dc:creator>
  <cp:keywords/>
  <dc:description/>
  <cp:lastModifiedBy>Administrateur</cp:lastModifiedBy>
  <cp:lastPrinted>2011-06-16T08:34:38Z</cp:lastPrinted>
  <dcterms:created xsi:type="dcterms:W3CDTF">1999-05-07T13:21:00Z</dcterms:created>
  <dcterms:modified xsi:type="dcterms:W3CDTF">2012-04-21T10:51:01Z</dcterms:modified>
  <cp:category/>
  <cp:version/>
  <cp:contentType/>
  <cp:contentStatus/>
</cp:coreProperties>
</file>